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72.17.1.5\Compras\COORDENAÇÃO DE EDITAIS\Editais Numerados 2022\CP 019-22 - Estacionamento Rotativo\"/>
    </mc:Choice>
  </mc:AlternateContent>
  <bookViews>
    <workbookView xWindow="0" yWindow="0" windowWidth="28800" windowHeight="12315" activeTab="2"/>
  </bookViews>
  <sheets>
    <sheet name="ENCARGOS" sheetId="2" r:id="rId1"/>
    <sheet name="TIR" sheetId="10" r:id="rId2"/>
    <sheet name="Planilha" sheetId="7" r:id="rId3"/>
    <sheet name="Viabilidade Econômica" sheetId="8" r:id="rId4"/>
    <sheet name="Vias" sheetId="5" r:id="rId5"/>
  </sheets>
  <definedNames>
    <definedName name="_xlnm.Print_Area" localSheetId="3">'Viabilidade Econômica'!$A$1:$R$32</definedName>
    <definedName name="_xlnm.Print_Titles" localSheetId="2">Planilha!$1:$7</definedName>
    <definedName name="_xlnm.Print_Titles" localSheetId="4">Vias!$1:$4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8" i="7" l="1"/>
  <c r="D9" i="7" l="1"/>
  <c r="F39" i="8"/>
  <c r="F40" i="8" s="1"/>
  <c r="F41" i="8" s="1"/>
  <c r="F42" i="8" s="1"/>
  <c r="F43" i="8" s="1"/>
  <c r="F44" i="8" s="1"/>
  <c r="F45" i="8" s="1"/>
  <c r="F46" i="8" s="1"/>
  <c r="F47" i="8" s="1"/>
  <c r="F48" i="8" s="1"/>
  <c r="F49" i="8" s="1"/>
  <c r="F50" i="8" s="1"/>
  <c r="F51" i="8" s="1"/>
  <c r="F52" i="8" s="1"/>
  <c r="F53" i="8" s="1"/>
  <c r="F54" i="8" s="1"/>
  <c r="F55" i="8" s="1"/>
  <c r="F56" i="8" s="1"/>
  <c r="F57" i="8" s="1"/>
  <c r="F58" i="8" s="1"/>
  <c r="F59" i="8" s="1"/>
  <c r="F60" i="8" s="1"/>
  <c r="F61" i="8" s="1"/>
  <c r="C44" i="2"/>
  <c r="C40" i="2"/>
  <c r="C34" i="2"/>
  <c r="C22" i="2"/>
  <c r="C23" i="2" s="1"/>
  <c r="C15" i="2"/>
  <c r="F81" i="7"/>
  <c r="F77" i="7"/>
  <c r="F72" i="7"/>
  <c r="C46" i="2" l="1"/>
  <c r="C36" i="7" s="1"/>
  <c r="E61" i="8"/>
  <c r="E60" i="8"/>
  <c r="E59" i="8"/>
  <c r="E58" i="8"/>
  <c r="E57" i="8"/>
  <c r="E56" i="8"/>
  <c r="E55" i="8"/>
  <c r="E54" i="8"/>
  <c r="E53" i="8"/>
  <c r="E52" i="8"/>
  <c r="E51" i="8"/>
  <c r="E50" i="8"/>
  <c r="E49" i="8"/>
  <c r="E48" i="8"/>
  <c r="E47" i="8"/>
  <c r="E46" i="8"/>
  <c r="E45" i="8"/>
  <c r="E44" i="8"/>
  <c r="E43" i="8"/>
  <c r="E42" i="8"/>
  <c r="E41" i="8"/>
  <c r="E40" i="8"/>
  <c r="D39" i="8"/>
  <c r="G39" i="8" s="1"/>
  <c r="B40" i="8"/>
  <c r="B42" i="8" s="1"/>
  <c r="B44" i="8" s="1"/>
  <c r="B46" i="8" s="1"/>
  <c r="B48" i="8" s="1"/>
  <c r="B50" i="8" s="1"/>
  <c r="B52" i="8" s="1"/>
  <c r="B54" i="8" s="1"/>
  <c r="B56" i="8" s="1"/>
  <c r="B58" i="8" s="1"/>
  <c r="B60" i="8" s="1"/>
  <c r="G38" i="8"/>
  <c r="Q21" i="8"/>
  <c r="P21" i="8"/>
  <c r="O21" i="8"/>
  <c r="N21" i="8"/>
  <c r="M21" i="8"/>
  <c r="L21" i="8"/>
  <c r="K21" i="8"/>
  <c r="J21" i="8"/>
  <c r="I21" i="8"/>
  <c r="H21" i="8"/>
  <c r="G21" i="8"/>
  <c r="F21" i="8"/>
  <c r="E21" i="8"/>
  <c r="D21" i="8"/>
  <c r="C21" i="8"/>
  <c r="B21" i="8"/>
  <c r="Q13" i="8"/>
  <c r="P13" i="8"/>
  <c r="O13" i="8"/>
  <c r="N13" i="8"/>
  <c r="M13" i="8"/>
  <c r="L13" i="8"/>
  <c r="K13" i="8"/>
  <c r="J13" i="8"/>
  <c r="I13" i="8"/>
  <c r="H13" i="8"/>
  <c r="G13" i="8"/>
  <c r="F13" i="8"/>
  <c r="E13" i="8"/>
  <c r="D13" i="8"/>
  <c r="C13" i="8"/>
  <c r="B13" i="8"/>
  <c r="C20" i="8"/>
  <c r="D20" i="8" s="1"/>
  <c r="E20" i="8" s="1"/>
  <c r="F20" i="8" s="1"/>
  <c r="G20" i="8" s="1"/>
  <c r="Q22" i="8"/>
  <c r="P22" i="8"/>
  <c r="O22" i="8"/>
  <c r="N22" i="8"/>
  <c r="M22" i="8"/>
  <c r="Q14" i="8"/>
  <c r="P14" i="8"/>
  <c r="O14" i="8"/>
  <c r="N14" i="8"/>
  <c r="M14" i="8"/>
  <c r="Q11" i="8"/>
  <c r="P11" i="8"/>
  <c r="O11" i="8"/>
  <c r="N11" i="8"/>
  <c r="M11" i="8"/>
  <c r="B12" i="8"/>
  <c r="F88" i="7"/>
  <c r="F62" i="7"/>
  <c r="E25" i="7"/>
  <c r="F25" i="7" s="1"/>
  <c r="F28" i="7"/>
  <c r="F9" i="7"/>
  <c r="F19" i="7"/>
  <c r="L22" i="8"/>
  <c r="K22" i="8"/>
  <c r="J22" i="8"/>
  <c r="I22" i="8"/>
  <c r="H22" i="8"/>
  <c r="G22" i="8"/>
  <c r="F22" i="8"/>
  <c r="E22" i="8"/>
  <c r="D22" i="8"/>
  <c r="C22" i="8"/>
  <c r="B22" i="8"/>
  <c r="L14" i="8"/>
  <c r="K14" i="8"/>
  <c r="J14" i="8"/>
  <c r="I14" i="8"/>
  <c r="H14" i="8"/>
  <c r="G14" i="8"/>
  <c r="F14" i="8"/>
  <c r="E14" i="8"/>
  <c r="D14" i="8"/>
  <c r="C14" i="8"/>
  <c r="L11" i="8"/>
  <c r="K11" i="8"/>
  <c r="J11" i="8"/>
  <c r="I11" i="8"/>
  <c r="H11" i="8"/>
  <c r="G11" i="8"/>
  <c r="F11" i="8"/>
  <c r="E11" i="8"/>
  <c r="D11" i="8"/>
  <c r="C11" i="8"/>
  <c r="D79" i="7"/>
  <c r="F79" i="7" s="1"/>
  <c r="D73" i="7"/>
  <c r="F73" i="7" s="1"/>
  <c r="D75" i="7"/>
  <c r="F75" i="7" s="1"/>
  <c r="E42" i="7"/>
  <c r="F64" i="7"/>
  <c r="E13" i="7"/>
  <c r="F13" i="7" s="1"/>
  <c r="F69" i="7"/>
  <c r="F66" i="7"/>
  <c r="F65" i="7"/>
  <c r="F63" i="7"/>
  <c r="F61" i="7"/>
  <c r="F31" i="7"/>
  <c r="F22" i="7"/>
  <c r="F16" i="7"/>
  <c r="C18" i="8" l="1"/>
  <c r="B10" i="8"/>
  <c r="D40" i="8"/>
  <c r="D41" i="8" s="1"/>
  <c r="G41" i="8" s="1"/>
  <c r="F87" i="7"/>
  <c r="D97" i="7" s="1"/>
  <c r="C30" i="8" s="1"/>
  <c r="D30" i="8" s="1"/>
  <c r="E30" i="8" s="1"/>
  <c r="F30" i="8" s="1"/>
  <c r="G30" i="8" s="1"/>
  <c r="H30" i="8" s="1"/>
  <c r="I30" i="8" s="1"/>
  <c r="J30" i="8" s="1"/>
  <c r="K30" i="8" s="1"/>
  <c r="L30" i="8" s="1"/>
  <c r="M30" i="8" s="1"/>
  <c r="N30" i="8" s="1"/>
  <c r="O30" i="8" s="1"/>
  <c r="P30" i="8" s="1"/>
  <c r="Q30" i="8" s="1"/>
  <c r="D42" i="8"/>
  <c r="G42" i="8" s="1"/>
  <c r="G40" i="8"/>
  <c r="D43" i="8"/>
  <c r="D18" i="8"/>
  <c r="H20" i="8"/>
  <c r="I20" i="8" s="1"/>
  <c r="J20" i="8" s="1"/>
  <c r="K20" i="8" s="1"/>
  <c r="G18" i="8"/>
  <c r="E18" i="8"/>
  <c r="B18" i="8"/>
  <c r="F18" i="8"/>
  <c r="C12" i="8"/>
  <c r="D12" i="8" s="1"/>
  <c r="E12" i="8" s="1"/>
  <c r="F12" i="8" s="1"/>
  <c r="G12" i="8" s="1"/>
  <c r="H12" i="8" s="1"/>
  <c r="I12" i="8" s="1"/>
  <c r="J12" i="8" s="1"/>
  <c r="K12" i="8" s="1"/>
  <c r="L12" i="8" s="1"/>
  <c r="M12" i="8" s="1"/>
  <c r="N12" i="8" s="1"/>
  <c r="O12" i="8" s="1"/>
  <c r="P12" i="8" s="1"/>
  <c r="Q12" i="8" s="1"/>
  <c r="D82" i="7"/>
  <c r="F8" i="7"/>
  <c r="D91" i="7" s="1"/>
  <c r="D8" i="7"/>
  <c r="D40" i="7" s="1"/>
  <c r="F40" i="7" s="1"/>
  <c r="C190" i="5"/>
  <c r="C188" i="5"/>
  <c r="C148" i="5"/>
  <c r="C129" i="5"/>
  <c r="C111" i="5"/>
  <c r="C92" i="5"/>
  <c r="C60" i="5"/>
  <c r="H18" i="8" l="1"/>
  <c r="C191" i="5"/>
  <c r="C189" i="5" s="1"/>
  <c r="B6" i="8"/>
  <c r="D85" i="7"/>
  <c r="F85" i="7" s="1"/>
  <c r="F82" i="7"/>
  <c r="D44" i="8"/>
  <c r="G43" i="8"/>
  <c r="D10" i="8"/>
  <c r="L20" i="8"/>
  <c r="K18" i="8"/>
  <c r="J18" i="8"/>
  <c r="I18" i="8"/>
  <c r="E10" i="8"/>
  <c r="E6" i="8" s="1"/>
  <c r="E31" i="8" s="1"/>
  <c r="C10" i="8"/>
  <c r="D84" i="7"/>
  <c r="F84" i="7" s="1"/>
  <c r="D67" i="7"/>
  <c r="F67" i="7" s="1"/>
  <c r="D83" i="7"/>
  <c r="F83" i="7" s="1"/>
  <c r="E36" i="7"/>
  <c r="F36" i="7" s="1"/>
  <c r="F35" i="7" s="1"/>
  <c r="D92" i="7" s="1"/>
  <c r="D45" i="7"/>
  <c r="D54" i="7" s="1"/>
  <c r="D41" i="7"/>
  <c r="F41" i="7" s="1"/>
  <c r="D39" i="7"/>
  <c r="F39" i="7" s="1"/>
  <c r="D68" i="7"/>
  <c r="F68" i="7" s="1"/>
  <c r="D42" i="7"/>
  <c r="F42" i="7" s="1"/>
  <c r="D57" i="7" l="1"/>
  <c r="F54" i="7"/>
  <c r="E101" i="7"/>
  <c r="A8" i="10" s="1"/>
  <c r="G44" i="8"/>
  <c r="D45" i="8"/>
  <c r="C6" i="8"/>
  <c r="D6" i="8"/>
  <c r="D31" i="8" s="1"/>
  <c r="M20" i="8"/>
  <c r="L18" i="8"/>
  <c r="F10" i="8"/>
  <c r="F6" i="8" s="1"/>
  <c r="F31" i="8" s="1"/>
  <c r="F60" i="7"/>
  <c r="D95" i="7" s="1"/>
  <c r="C27" i="8" s="1"/>
  <c r="D27" i="8" s="1"/>
  <c r="E27" i="8" s="1"/>
  <c r="F27" i="8" s="1"/>
  <c r="G27" i="8" s="1"/>
  <c r="H27" i="8" s="1"/>
  <c r="I27" i="8" s="1"/>
  <c r="J27" i="8" s="1"/>
  <c r="K27" i="8" s="1"/>
  <c r="L27" i="8" s="1"/>
  <c r="M27" i="8" s="1"/>
  <c r="N27" i="8" s="1"/>
  <c r="O27" i="8" s="1"/>
  <c r="P27" i="8" s="1"/>
  <c r="Q27" i="8" s="1"/>
  <c r="F38" i="7"/>
  <c r="D93" i="7" s="1"/>
  <c r="F71" i="7"/>
  <c r="F45" i="7"/>
  <c r="D51" i="7"/>
  <c r="F51" i="7" s="1"/>
  <c r="F57" i="7"/>
  <c r="D48" i="7"/>
  <c r="F48" i="7" s="1"/>
  <c r="D96" i="7" l="1"/>
  <c r="C29" i="8" s="1"/>
  <c r="D29" i="8" s="1"/>
  <c r="E29" i="8" s="1"/>
  <c r="F29" i="8" s="1"/>
  <c r="G29" i="8" s="1"/>
  <c r="H29" i="8" s="1"/>
  <c r="I29" i="8" s="1"/>
  <c r="J29" i="8" s="1"/>
  <c r="K29" i="8" s="1"/>
  <c r="L29" i="8" s="1"/>
  <c r="M29" i="8" s="1"/>
  <c r="N29" i="8" s="1"/>
  <c r="O29" i="8" s="1"/>
  <c r="P29" i="8" s="1"/>
  <c r="Q29" i="8" s="1"/>
  <c r="C28" i="8"/>
  <c r="T5" i="8"/>
  <c r="C31" i="8"/>
  <c r="D46" i="8"/>
  <c r="G45" i="8"/>
  <c r="D28" i="8"/>
  <c r="T6" i="8"/>
  <c r="N20" i="8"/>
  <c r="M18" i="8"/>
  <c r="E28" i="8"/>
  <c r="T7" i="8"/>
  <c r="G10" i="8"/>
  <c r="G6" i="8" s="1"/>
  <c r="G31" i="8" s="1"/>
  <c r="F44" i="7"/>
  <c r="G46" i="8" l="1"/>
  <c r="D47" i="8"/>
  <c r="N18" i="8"/>
  <c r="O20" i="8"/>
  <c r="T8" i="8"/>
  <c r="F28" i="8"/>
  <c r="H10" i="8"/>
  <c r="D94" i="7"/>
  <c r="D98" i="7" s="1"/>
  <c r="C26" i="8" l="1"/>
  <c r="D26" i="8" s="1"/>
  <c r="E26" i="8" s="1"/>
  <c r="D48" i="8"/>
  <c r="G47" i="8"/>
  <c r="H6" i="8"/>
  <c r="H31" i="8" s="1"/>
  <c r="P20" i="8"/>
  <c r="O18" i="8"/>
  <c r="T9" i="8"/>
  <c r="G28" i="8"/>
  <c r="I10" i="8"/>
  <c r="I6" i="8" s="1"/>
  <c r="I31" i="8" s="1"/>
  <c r="G48" i="8" l="1"/>
  <c r="D49" i="8"/>
  <c r="Q20" i="8"/>
  <c r="Q18" i="8" s="1"/>
  <c r="P18" i="8"/>
  <c r="H28" i="8"/>
  <c r="T10" i="8"/>
  <c r="J10" i="8"/>
  <c r="J6" i="8" s="1"/>
  <c r="J31" i="8" s="1"/>
  <c r="E25" i="8"/>
  <c r="F26" i="8"/>
  <c r="R18" i="8" l="1"/>
  <c r="G69" i="8" s="1"/>
  <c r="D50" i="8"/>
  <c r="G49" i="8"/>
  <c r="E32" i="8"/>
  <c r="D8" i="10" s="1"/>
  <c r="D22" i="10" s="1"/>
  <c r="T11" i="8"/>
  <c r="I28" i="8"/>
  <c r="K10" i="8"/>
  <c r="K6" i="8" s="1"/>
  <c r="K31" i="8" s="1"/>
  <c r="F25" i="8"/>
  <c r="G26" i="8"/>
  <c r="G50" i="8" l="1"/>
  <c r="D51" i="8"/>
  <c r="F32" i="8"/>
  <c r="E8" i="10" s="1"/>
  <c r="E22" i="10" s="1"/>
  <c r="J28" i="8"/>
  <c r="T12" i="8"/>
  <c r="L10" i="8"/>
  <c r="L6" i="8" s="1"/>
  <c r="L31" i="8" s="1"/>
  <c r="H26" i="8"/>
  <c r="G25" i="8"/>
  <c r="G32" i="8" s="1"/>
  <c r="D52" i="8" l="1"/>
  <c r="G51" i="8"/>
  <c r="M10" i="8"/>
  <c r="M6" i="8" s="1"/>
  <c r="T13" i="8"/>
  <c r="K28" i="8"/>
  <c r="F8" i="10"/>
  <c r="F22" i="10" s="1"/>
  <c r="H25" i="8"/>
  <c r="H32" i="8" s="1"/>
  <c r="I26" i="8"/>
  <c r="T15" i="8" l="1"/>
  <c r="M31" i="8"/>
  <c r="G52" i="8"/>
  <c r="D53" i="8"/>
  <c r="M28" i="8"/>
  <c r="L28" i="8"/>
  <c r="T14" i="8"/>
  <c r="N10" i="8"/>
  <c r="N6" i="8" s="1"/>
  <c r="I25" i="8"/>
  <c r="J26" i="8"/>
  <c r="N31" i="8" l="1"/>
  <c r="T16" i="8"/>
  <c r="D54" i="8"/>
  <c r="G53" i="8"/>
  <c r="I32" i="8"/>
  <c r="H8" i="10" s="1"/>
  <c r="H22" i="10" s="1"/>
  <c r="A22" i="10"/>
  <c r="O10" i="8"/>
  <c r="O6" i="8" s="1"/>
  <c r="G8" i="10"/>
  <c r="G22" i="10" s="1"/>
  <c r="J25" i="8"/>
  <c r="J32" i="8" s="1"/>
  <c r="K26" i="8"/>
  <c r="T17" i="8" l="1"/>
  <c r="O31" i="8"/>
  <c r="G54" i="8"/>
  <c r="D55" i="8"/>
  <c r="N28" i="8"/>
  <c r="P10" i="8"/>
  <c r="P6" i="8" s="1"/>
  <c r="Q10" i="8"/>
  <c r="O28" i="8"/>
  <c r="C25" i="8"/>
  <c r="D25" i="8"/>
  <c r="K25" i="8"/>
  <c r="L26" i="8"/>
  <c r="P31" i="8" l="1"/>
  <c r="T18" i="8"/>
  <c r="D56" i="8"/>
  <c r="G55" i="8"/>
  <c r="D32" i="8"/>
  <c r="C8" i="10" s="1"/>
  <c r="C22" i="10" s="1"/>
  <c r="C32" i="8"/>
  <c r="B8" i="10" s="1"/>
  <c r="K32" i="8"/>
  <c r="J8" i="10" s="1"/>
  <c r="J22" i="10" s="1"/>
  <c r="Q6" i="8"/>
  <c r="Q28" i="8" s="1"/>
  <c r="R10" i="8"/>
  <c r="G68" i="8" s="1"/>
  <c r="G70" i="8" s="1"/>
  <c r="L25" i="8"/>
  <c r="M26" i="8"/>
  <c r="P28" i="8"/>
  <c r="I8" i="10"/>
  <c r="I22" i="10" s="1"/>
  <c r="B22" i="10" l="1"/>
  <c r="B23" i="10" s="1"/>
  <c r="C23" i="10" s="1"/>
  <c r="D23" i="10" s="1"/>
  <c r="E23" i="10" s="1"/>
  <c r="F23" i="10" s="1"/>
  <c r="G23" i="10" s="1"/>
  <c r="H23" i="10" s="1"/>
  <c r="I23" i="10" s="1"/>
  <c r="J23" i="10" s="1"/>
  <c r="R6" i="8"/>
  <c r="T19" i="8"/>
  <c r="T20" i="8" s="1"/>
  <c r="Q31" i="8"/>
  <c r="R31" i="8" s="1"/>
  <c r="G56" i="8"/>
  <c r="D57" i="8"/>
  <c r="L32" i="8"/>
  <c r="K8" i="10" s="1"/>
  <c r="K22" i="10" s="1"/>
  <c r="N26" i="8"/>
  <c r="M25" i="8"/>
  <c r="M32" i="8" s="1"/>
  <c r="L8" i="10" s="1"/>
  <c r="L22" i="10" s="1"/>
  <c r="K23" i="10" l="1"/>
  <c r="L23" i="10" s="1"/>
  <c r="D58" i="8"/>
  <c r="G57" i="8"/>
  <c r="O26" i="8"/>
  <c r="N25" i="8"/>
  <c r="N32" i="8" s="1"/>
  <c r="M8" i="10" s="1"/>
  <c r="M22" i="10" s="1"/>
  <c r="M23" i="10" l="1"/>
  <c r="G58" i="8"/>
  <c r="D59" i="8"/>
  <c r="P26" i="8"/>
  <c r="O25" i="8"/>
  <c r="O32" i="8" s="1"/>
  <c r="N8" i="10" s="1"/>
  <c r="N22" i="10" s="1"/>
  <c r="N23" i="10" l="1"/>
  <c r="D60" i="8"/>
  <c r="G59" i="8"/>
  <c r="Q26" i="8"/>
  <c r="Q25" i="8" s="1"/>
  <c r="P25" i="8"/>
  <c r="P32" i="8" s="1"/>
  <c r="O8" i="10" s="1"/>
  <c r="O22" i="10" s="1"/>
  <c r="O23" i="10" l="1"/>
  <c r="Q32" i="8"/>
  <c r="P8" i="10" s="1"/>
  <c r="P22" i="10" s="1"/>
  <c r="R25" i="8"/>
  <c r="R32" i="8" s="1"/>
  <c r="G60" i="8"/>
  <c r="G62" i="8" s="1"/>
  <c r="D61" i="8"/>
  <c r="G61" i="8" s="1"/>
  <c r="G63" i="8" s="1"/>
  <c r="I10" i="10" l="1"/>
  <c r="P23" i="10"/>
  <c r="G64" i="8"/>
  <c r="G75" i="8" l="1"/>
  <c r="G74" i="8" s="1"/>
</calcChain>
</file>

<file path=xl/sharedStrings.xml><?xml version="1.0" encoding="utf-8"?>
<sst xmlns="http://schemas.openxmlformats.org/spreadsheetml/2006/main" count="739" uniqueCount="417">
  <si>
    <t>TIR ( TAXA INTERNA DE RETORNO )</t>
  </si>
  <si>
    <t>INVESTIMENTO</t>
  </si>
  <si>
    <t>ANO 1</t>
  </si>
  <si>
    <t>ANO 2</t>
  </si>
  <si>
    <t xml:space="preserve">ANO 3 </t>
  </si>
  <si>
    <t>ANO 4</t>
  </si>
  <si>
    <t>ANO 5</t>
  </si>
  <si>
    <t>ANO 6</t>
  </si>
  <si>
    <t>ANO 7</t>
  </si>
  <si>
    <t>ANO 8</t>
  </si>
  <si>
    <t>ANO 9</t>
  </si>
  <si>
    <t>ANO 10</t>
  </si>
  <si>
    <t>Entradas Líquidas de Caixa Ano</t>
  </si>
  <si>
    <t xml:space="preserve">ANO  </t>
  </si>
  <si>
    <t>VALOR DESCONTADO</t>
  </si>
  <si>
    <t>ENCARGOS SOCIAIS</t>
  </si>
  <si>
    <t>GRUPO A - Obrigações Sociais</t>
  </si>
  <si>
    <t>A1 - Previdência Social</t>
  </si>
  <si>
    <t>A2 - F.G.T.S</t>
  </si>
  <si>
    <t>A3 - Salário Educação</t>
  </si>
  <si>
    <t>A4 - SESI/SESC</t>
  </si>
  <si>
    <t>A5 - SENAI/SENAC</t>
  </si>
  <si>
    <t>A6 - INCRA</t>
  </si>
  <si>
    <t>A7 - Seguro Acidente de Trabalho</t>
  </si>
  <si>
    <t>A8 - SEBRAE</t>
  </si>
  <si>
    <t>Total do GRUPO A</t>
  </si>
  <si>
    <t>GRUPO B - Tempo não Trabalhado I</t>
  </si>
  <si>
    <t>B1 - Férias</t>
  </si>
  <si>
    <t>Total do GRUPO B</t>
  </si>
  <si>
    <t>GRUPO C - Gratificações</t>
  </si>
  <si>
    <t>C1 - Adicional 1/3 Férias</t>
  </si>
  <si>
    <t>C2 - 13º Salário</t>
  </si>
  <si>
    <t>Total do GRUPO C</t>
  </si>
  <si>
    <t>TOTAL DOS ENCARGOS SOCIAIS</t>
  </si>
  <si>
    <t>PLANILHA ORÇAMENTÁRIA DE CUSTOS MENSAL</t>
  </si>
  <si>
    <t>I - DESPESAS CONTRATUAIS</t>
  </si>
  <si>
    <t>Quant.</t>
  </si>
  <si>
    <t>Valor unit.</t>
  </si>
  <si>
    <t>Valor total</t>
  </si>
  <si>
    <t>Historico</t>
  </si>
  <si>
    <t>Item</t>
  </si>
  <si>
    <t>Salário Base dos Agentes de Fiscalização</t>
  </si>
  <si>
    <t>Salário</t>
  </si>
  <si>
    <t>Salário Base dos Aux. Serv. Gerais</t>
  </si>
  <si>
    <t>Salário Base dos Atendentes</t>
  </si>
  <si>
    <t>Salário Base do Auxiliar Administrativo
(Financeiro + Dpto Pessoal)</t>
  </si>
  <si>
    <t>Salário Base Supervisão</t>
  </si>
  <si>
    <t>Salário Base Gerência</t>
  </si>
  <si>
    <t>Encargos</t>
  </si>
  <si>
    <t>Encargos sociais e trabalhistas</t>
  </si>
  <si>
    <t>Benefícios Sociais</t>
  </si>
  <si>
    <t>Auxílio Creche</t>
  </si>
  <si>
    <t>Auxílio Funeral</t>
  </si>
  <si>
    <t>Seguro Pessoal</t>
  </si>
  <si>
    <t>Vale Transportes</t>
  </si>
  <si>
    <t>EPI's - Não Considerado Colaboradores Administrativo e Gerência</t>
  </si>
  <si>
    <t>Uniforme Inverno (Jaqueta)</t>
  </si>
  <si>
    <t>Calçados (Botinas e Botas)</t>
  </si>
  <si>
    <t>Capas de chuva / Guarda-chuvas</t>
  </si>
  <si>
    <t>Protetor Solar</t>
  </si>
  <si>
    <t>Operacional</t>
  </si>
  <si>
    <t>Material de Manutenção (Operacional)</t>
  </si>
  <si>
    <t>Bobinas</t>
  </si>
  <si>
    <t>Contas diversas (Internet, água, luz etc)</t>
  </si>
  <si>
    <t>Capacitação / Treinamentos</t>
  </si>
  <si>
    <t>Móveis / Insumos escritório</t>
  </si>
  <si>
    <t>Software</t>
  </si>
  <si>
    <t>Impressora térmica (1 para cada agente)</t>
  </si>
  <si>
    <t>Capa, película protetora, chip</t>
  </si>
  <si>
    <t>Baterias estendidas p/ impressora</t>
  </si>
  <si>
    <t>Administrativo</t>
  </si>
  <si>
    <t>Resumo</t>
  </si>
  <si>
    <t>Salários (Anual)</t>
  </si>
  <si>
    <t>Encargos (Anual)</t>
  </si>
  <si>
    <t>Benefícios Sociais (Anual)</t>
  </si>
  <si>
    <t>EPI's - Não Considerado Colaboradores Administrativos (Anual)</t>
  </si>
  <si>
    <t>Operacional (Anual)</t>
  </si>
  <si>
    <t>Investimentos (Anual)</t>
  </si>
  <si>
    <t>Administrativo (Anual)</t>
  </si>
  <si>
    <t>1.1</t>
  </si>
  <si>
    <t>1.2</t>
  </si>
  <si>
    <t>1.3</t>
  </si>
  <si>
    <t>1.4</t>
  </si>
  <si>
    <t>1.5</t>
  </si>
  <si>
    <t>1.6</t>
  </si>
  <si>
    <t>1.7</t>
  </si>
  <si>
    <t>2.1</t>
  </si>
  <si>
    <t>3.1</t>
  </si>
  <si>
    <t>3.2</t>
  </si>
  <si>
    <t>3.3</t>
  </si>
  <si>
    <t>3.4</t>
  </si>
  <si>
    <t>4.1</t>
  </si>
  <si>
    <t>4.2</t>
  </si>
  <si>
    <t>4.3</t>
  </si>
  <si>
    <t>4.4</t>
  </si>
  <si>
    <t>4.5</t>
  </si>
  <si>
    <t>5.1</t>
  </si>
  <si>
    <t>5.2</t>
  </si>
  <si>
    <t>5.3</t>
  </si>
  <si>
    <t>5.4</t>
  </si>
  <si>
    <t>5.5</t>
  </si>
  <si>
    <t>5.7</t>
  </si>
  <si>
    <t>5.8</t>
  </si>
  <si>
    <t>5.9</t>
  </si>
  <si>
    <t>Investimentos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</si>
  <si>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</si>
  <si>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</si>
  <si>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</si>
  <si>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</si>
  <si>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</si>
  <si>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</si>
  <si>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</si>
  <si>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</si>
  <si>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</si>
  <si>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7.1</t>
  </si>
  <si>
    <t>1 a.a</t>
  </si>
  <si>
    <t>2 a.a</t>
  </si>
  <si>
    <t>4 a.a</t>
  </si>
  <si>
    <t>BASE</t>
  </si>
  <si>
    <t>ITEM</t>
  </si>
  <si>
    <t>TOTAL</t>
  </si>
  <si>
    <t>RECEITA</t>
  </si>
  <si>
    <t>Nº VAGAS</t>
  </si>
  <si>
    <t>HR OP. MÊS PERMANENTE</t>
  </si>
  <si>
    <t>TX DE OCUPAÇÃO PERMANENTE</t>
  </si>
  <si>
    <t>MESES DE UTILIZAÇÃO</t>
  </si>
  <si>
    <t>DESPESA</t>
  </si>
  <si>
    <t>PESSOAL</t>
  </si>
  <si>
    <t>OPERACIONAL</t>
  </si>
  <si>
    <t>TRIBUTOS</t>
  </si>
  <si>
    <t>INVESTIMENTOS</t>
  </si>
  <si>
    <t>ADMINISTRATIVO</t>
  </si>
  <si>
    <t>RESULTADO</t>
  </si>
  <si>
    <t>ROTATIVO ÁREA AZUL</t>
  </si>
  <si>
    <t>ROTATIVO ÁREA VERMELHA</t>
  </si>
  <si>
    <t>REAJUSTE (INFLAÇÃO )</t>
  </si>
  <si>
    <t>TARIFA 1 H</t>
  </si>
  <si>
    <t>Prefeitura Municipal de São Gonçalo</t>
  </si>
  <si>
    <t>Secretaria Municipal de Transportes</t>
  </si>
  <si>
    <t>Logradouro</t>
  </si>
  <si>
    <t>Vagas</t>
  </si>
  <si>
    <t>Rua Presidente Dutra</t>
  </si>
  <si>
    <t>Rua Jorge Soares</t>
  </si>
  <si>
    <t>Rua Eduardo Vieira de Souza</t>
  </si>
  <si>
    <t>Rua João de Souza</t>
  </si>
  <si>
    <t>Vila José Augusto Domingues</t>
  </si>
  <si>
    <t>Rua Beatriz de Sá Couto</t>
  </si>
  <si>
    <t>Alameda Pio XII</t>
  </si>
  <si>
    <t>Rua Amália de Souza</t>
  </si>
  <si>
    <t>Rua Sidnei Monteiro</t>
  </si>
  <si>
    <t>Rua Gianelli</t>
  </si>
  <si>
    <t>Rua Gervásio Neri</t>
  </si>
  <si>
    <t>Rua Espírito Santo</t>
  </si>
  <si>
    <t>Rua Sergipe</t>
  </si>
  <si>
    <t>Rua Rio Grande do Sul</t>
  </si>
  <si>
    <t>Rua General Barcelos</t>
  </si>
  <si>
    <t>Rua Adolfo Brum</t>
  </si>
  <si>
    <t>Rua Ernesto Cal</t>
  </si>
  <si>
    <t>Rua Arnulfo Cardoso</t>
  </si>
  <si>
    <t>Rua Joaquim Laranjeira</t>
  </si>
  <si>
    <t>Rua Augusto Franco</t>
  </si>
  <si>
    <t>Rua Gustavo Mayer</t>
  </si>
  <si>
    <t>Rua Antônio Alves</t>
  </si>
  <si>
    <t>Rua Antônio Grilo</t>
  </si>
  <si>
    <t>Rua Nair de Andrade</t>
  </si>
  <si>
    <t>Rua Artur Silva</t>
  </si>
  <si>
    <t>Rua Custódio de Oliveira</t>
  </si>
  <si>
    <t>Rua Luiza Alves da Rocha</t>
  </si>
  <si>
    <t>Rua José Moreira</t>
  </si>
  <si>
    <t>Rua Jovelino de Oliveira Viana</t>
  </si>
  <si>
    <t>Vagas Temporárias</t>
  </si>
  <si>
    <t>1º ano</t>
  </si>
  <si>
    <t>2º ano</t>
  </si>
  <si>
    <t>3º ano</t>
  </si>
  <si>
    <t>4º ano</t>
  </si>
  <si>
    <t>5º ano</t>
  </si>
  <si>
    <t>6º ano</t>
  </si>
  <si>
    <t>7º ano</t>
  </si>
  <si>
    <t>8º ano</t>
  </si>
  <si>
    <t>9º ano</t>
  </si>
  <si>
    <t>10º ano</t>
  </si>
  <si>
    <t>Total</t>
  </si>
  <si>
    <t>TIR E PAYBACK DO INVESTIMENTO</t>
  </si>
  <si>
    <t>Vagas para Implantação do Estacionamento Rotativo</t>
  </si>
  <si>
    <t>Bairro</t>
  </si>
  <si>
    <t>Obs</t>
  </si>
  <si>
    <t>Área Central</t>
  </si>
  <si>
    <t>Estrela do Norte</t>
  </si>
  <si>
    <t>Junto ao canteiro central</t>
  </si>
  <si>
    <t>Trav. Cristo Redentor</t>
  </si>
  <si>
    <t>Rua Antônio Santos Figueiredo</t>
  </si>
  <si>
    <t>Centro</t>
  </si>
  <si>
    <t>Rua Cel. Rodrigues</t>
  </si>
  <si>
    <t>Rua Salvatori</t>
  </si>
  <si>
    <t>Rua Machado de Assis</t>
  </si>
  <si>
    <t>Rua Dr. Feliciano Sodré</t>
  </si>
  <si>
    <t>Recuo da Nextel</t>
  </si>
  <si>
    <t>Rua Lourenço Abrantes</t>
  </si>
  <si>
    <t>Praça do Pronto Socorro</t>
  </si>
  <si>
    <t>Rua Ver. Clemente de Souza e Silva</t>
  </si>
  <si>
    <t>Zé Garoto</t>
  </si>
  <si>
    <t>Paralelo ao Rio</t>
  </si>
  <si>
    <t>Rua Zaumir Jesus da Silveira</t>
  </si>
  <si>
    <t>Trav. Orminda Azevedo</t>
  </si>
  <si>
    <t>Trav. Zulmira</t>
  </si>
  <si>
    <t>Trav. Jurema</t>
  </si>
  <si>
    <t>Rua Rodrigues da Fonseca</t>
  </si>
  <si>
    <t>Trav. Leonidia</t>
  </si>
  <si>
    <t>Trav. Peri do Santos</t>
  </si>
  <si>
    <t>Trav. Manoel Braga</t>
  </si>
  <si>
    <t>Rua Simião Custódio</t>
  </si>
  <si>
    <t>Trav. Zeferino Reis</t>
  </si>
  <si>
    <t>No recuo</t>
  </si>
  <si>
    <t>Trav. São Gonçalo</t>
  </si>
  <si>
    <t>Trav. Francisco Malafaia</t>
  </si>
  <si>
    <t>Rua Sá Carvalho</t>
  </si>
  <si>
    <t>Trav. Célio Gouveia</t>
  </si>
  <si>
    <t>Brasilândia</t>
  </si>
  <si>
    <t>Av. Presidente Kennedy (via Metrô)</t>
  </si>
  <si>
    <t>Via Metrô</t>
  </si>
  <si>
    <t>Área do Alcântara</t>
  </si>
  <si>
    <t>Pedro de Alcântara</t>
  </si>
  <si>
    <t>Raul Veiga</t>
  </si>
  <si>
    <t>Rua Marinho do Santos</t>
  </si>
  <si>
    <t>Vila Três</t>
  </si>
  <si>
    <t>Rua Concórdia</t>
  </si>
  <si>
    <t>Rua Cap. Justiniano de Faria</t>
  </si>
  <si>
    <t>Rua Cap. Antônio Martins</t>
  </si>
  <si>
    <t>Rua João Cesarino</t>
  </si>
  <si>
    <t>Praça Ataulfo Alves</t>
  </si>
  <si>
    <t>Av. Jornalista Roberto Marinho</t>
  </si>
  <si>
    <t>Trav. Circular</t>
  </si>
  <si>
    <t>Rua Dr. Alfredo Backer</t>
  </si>
  <si>
    <t>Recuo Alcântara I</t>
  </si>
  <si>
    <t>Recuo a construir</t>
  </si>
  <si>
    <t>Área do Jard. Alcântara e Coelho</t>
  </si>
  <si>
    <t>Jardim Alcântara</t>
  </si>
  <si>
    <t>Via Auxiliar</t>
  </si>
  <si>
    <t>Rua Francisco Campos</t>
  </si>
  <si>
    <t>Rua Cap. Juvenal Figueiredo II</t>
  </si>
  <si>
    <t>Rua Tem. Carlos Augusto</t>
  </si>
  <si>
    <t>Rua Felinto Macedo</t>
  </si>
  <si>
    <t>Rua Maria Moraes III</t>
  </si>
  <si>
    <t>Rua Cap. Juvenal Figueiredo I</t>
  </si>
  <si>
    <t>Coelho</t>
  </si>
  <si>
    <t>Rua Jacinto Rebelo</t>
  </si>
  <si>
    <t>Necessita construir recuo</t>
  </si>
  <si>
    <t>Área do Rocha</t>
  </si>
  <si>
    <t>Rua Ary Barroso</t>
  </si>
  <si>
    <t>Rocha</t>
  </si>
  <si>
    <t>Av. Pres. H. Alenc. Castelo Branco</t>
  </si>
  <si>
    <t>Trav. Antonio Guedes</t>
  </si>
  <si>
    <t>Rua Antônio Figueiredo</t>
  </si>
  <si>
    <t>Rua Mariano Garcia</t>
  </si>
  <si>
    <t>Rua Antônio Guedes</t>
  </si>
  <si>
    <t>Rua Guilhermina Maia</t>
  </si>
  <si>
    <t>Rua Moreira Façanha</t>
  </si>
  <si>
    <t>Rua Prof. Marconi</t>
  </si>
  <si>
    <t>Rua Dr. Salk</t>
  </si>
  <si>
    <t>Rua Luis Pasteur</t>
  </si>
  <si>
    <t>Rua Lourenço Furtado de Mendonça</t>
  </si>
  <si>
    <t>Área do Paraíso e Gradim</t>
  </si>
  <si>
    <t>Rua Fontes</t>
  </si>
  <si>
    <t>Paraíso</t>
  </si>
  <si>
    <t>Rua Visconde de Itaúna</t>
  </si>
  <si>
    <t>Rua Dona Josefina</t>
  </si>
  <si>
    <t>Rua Dr. Ibérico</t>
  </si>
  <si>
    <t>Paraíso/Gradim</t>
  </si>
  <si>
    <t>Trav. Maria Isabel</t>
  </si>
  <si>
    <t>Gradim</t>
  </si>
  <si>
    <t>Trav. Cecília</t>
  </si>
  <si>
    <t>Av. Washingthon Luis</t>
  </si>
  <si>
    <t>Rua Dr. Gradim</t>
  </si>
  <si>
    <t>Porto da Madame</t>
  </si>
  <si>
    <t>Rua Cap. Inácio da Silva</t>
  </si>
  <si>
    <t>Rua Antenor Martins</t>
  </si>
  <si>
    <t>Av. Monsueto Guimarães</t>
  </si>
  <si>
    <t>Trav. Heitor de Mendonça</t>
  </si>
  <si>
    <t>Rua Felício Palmier</t>
  </si>
  <si>
    <t>Rua Maj. Manoel Faria</t>
  </si>
  <si>
    <t>Rua Tomaz Quintanilha</t>
  </si>
  <si>
    <t>Rua Ercilha Figueiredo</t>
  </si>
  <si>
    <t>Área da Trindade e Nova Cidade</t>
  </si>
  <si>
    <t>Rua Bernardo Lima</t>
  </si>
  <si>
    <t>Trindade</t>
  </si>
  <si>
    <t>Rua José Silva Lopes</t>
  </si>
  <si>
    <t>Rua Piracicaba</t>
  </si>
  <si>
    <t>Rua Araxá</t>
  </si>
  <si>
    <t>Rua Lambari</t>
  </si>
  <si>
    <t>Rua Porto Alegre</t>
  </si>
  <si>
    <t>Rua Itaocara</t>
  </si>
  <si>
    <t>Rua Araruama</t>
  </si>
  <si>
    <t>Rua Iguaba</t>
  </si>
  <si>
    <t>Rua Saquarema</t>
  </si>
  <si>
    <t>Rua Ouro Preto</t>
  </si>
  <si>
    <t>Rua Rio de Janeiro</t>
  </si>
  <si>
    <t>Rua Justo Brito Sanches</t>
  </si>
  <si>
    <t>Rua Vitória</t>
  </si>
  <si>
    <t>Rua Barra do Piraí</t>
  </si>
  <si>
    <t>Rua Macapá</t>
  </si>
  <si>
    <t>Av. José Mana Júnior</t>
  </si>
  <si>
    <t>Av. Dr. Humberto Soeiro de Carvalho</t>
  </si>
  <si>
    <t>Estrada da Trindade</t>
  </si>
  <si>
    <t>Rua Araras</t>
  </si>
  <si>
    <t>Rua Ilhéus</t>
  </si>
  <si>
    <t>Rua Cambuquira</t>
  </si>
  <si>
    <t>Rua Mário Marroco</t>
  </si>
  <si>
    <t>Nova Cidade</t>
  </si>
  <si>
    <t>Rua Manoel Serrão</t>
  </si>
  <si>
    <t>Rua Alberto Paiva</t>
  </si>
  <si>
    <t>Rua Visconde de Sepetiba</t>
  </si>
  <si>
    <t>Rua Dr. Nilo Peçanha</t>
  </si>
  <si>
    <t>Rua Monsenhor Rocha</t>
  </si>
  <si>
    <t>Rua Major Sampaio</t>
  </si>
  <si>
    <t>Rua Alexandre Cruz</t>
  </si>
  <si>
    <t>Rua Sargento Barbosa</t>
  </si>
  <si>
    <t>Rua Ten. Bráulio</t>
  </si>
  <si>
    <t>Rua Comandante Didier</t>
  </si>
  <si>
    <t>Trav. Carlos Cruz</t>
  </si>
  <si>
    <t>Vagas Fixas</t>
  </si>
  <si>
    <t>Fixas</t>
  </si>
  <si>
    <t>Temporárias</t>
  </si>
  <si>
    <t>Mês</t>
  </si>
  <si>
    <t>Total de vagas</t>
  </si>
  <si>
    <t>Hora mês</t>
  </si>
  <si>
    <t>% de ocupação</t>
  </si>
  <si>
    <t>Receita total</t>
  </si>
  <si>
    <t>Tarifa/hora</t>
  </si>
  <si>
    <t>Total (R$)</t>
  </si>
  <si>
    <t>PREVISÃO DE ARRECADAÇÃO TOTAL</t>
  </si>
  <si>
    <t>Previsão Mensal</t>
  </si>
  <si>
    <t>Previsão Anual</t>
  </si>
  <si>
    <t>10% da arrecadação bruta</t>
  </si>
  <si>
    <t>4 atendentes para os postos de atendimento</t>
  </si>
  <si>
    <t>4 auxiliares administrativos</t>
  </si>
  <si>
    <t>4 assistentes administrativos</t>
  </si>
  <si>
    <t>1 gerente</t>
  </si>
  <si>
    <t>Salário Base do Assistente administrativo</t>
  </si>
  <si>
    <t>Uniforme Verão (Calça, Camisa, Boné,Pochete, Crachá)</t>
  </si>
  <si>
    <t>1 uniforme ao ano x nº funcionários</t>
  </si>
  <si>
    <t>2 uniformes ao ano x nº funcionários</t>
  </si>
  <si>
    <t>2 calçados ao ano x nº funcionários</t>
  </si>
  <si>
    <t>4 protetores ao ano x nº funcionários</t>
  </si>
  <si>
    <t>Normativo Estadual</t>
  </si>
  <si>
    <t>Preço de Mercado</t>
  </si>
  <si>
    <t>Tarifa pública</t>
  </si>
  <si>
    <t>Sinalização Horizontal (Pintura das vagas +/- 2m²/vaga)</t>
  </si>
  <si>
    <t>Aparelho emissor de tíquetes (1 para cada agente)</t>
  </si>
  <si>
    <t>5.10</t>
  </si>
  <si>
    <t>Custo mensal Veículo</t>
  </si>
  <si>
    <t>Custo mensal motos</t>
  </si>
  <si>
    <t>Custo SCO FGV</t>
  </si>
  <si>
    <t>Ponto de Atendimento ao Usuário (Estrutura física)</t>
  </si>
  <si>
    <t>6.10</t>
  </si>
  <si>
    <t>Sinalização Vertical (Placas)</t>
  </si>
  <si>
    <t>Sinalização Vertical (Postes de fixação)</t>
  </si>
  <si>
    <t>un.</t>
  </si>
  <si>
    <t>m2</t>
  </si>
  <si>
    <t>4170 vagas x 1,3m2/vaga</t>
  </si>
  <si>
    <t>Cálculo anexo</t>
  </si>
  <si>
    <t>Unid</t>
  </si>
  <si>
    <t>Placas de Identificações de Locais de Venda PDV</t>
  </si>
  <si>
    <t>1 agente para cada 200 vagas x 2 turnos</t>
  </si>
  <si>
    <t>Salário Base dos Motoristas</t>
  </si>
  <si>
    <t>3 motoristas x 2 turnos</t>
  </si>
  <si>
    <t>4170 vagas / 100 agentes x 2 turnos</t>
  </si>
  <si>
    <t>3 auxiliares para os postos de atendimento</t>
  </si>
  <si>
    <t>7 supervisores x 2 turnos</t>
  </si>
  <si>
    <t>ZONA AZUL</t>
  </si>
  <si>
    <t>Fonte</t>
  </si>
  <si>
    <t>Manutenção de Equipamentos</t>
  </si>
  <si>
    <t>Plano de dados móveis</t>
  </si>
  <si>
    <t>Pontos de Venda (PDV's) - Vida útil 5 anos</t>
  </si>
  <si>
    <t>100 placas x 0,80x1,00m  - Vida útil 5 anos</t>
  </si>
  <si>
    <t>1200 placas x 0,80x0,60m - Vida útil 5 anos</t>
  </si>
  <si>
    <t>1200 poste de fixação - Vida útil 5 anos</t>
  </si>
  <si>
    <t>Total Anual</t>
  </si>
  <si>
    <t>ANO 11</t>
  </si>
  <si>
    <t>ANO 12</t>
  </si>
  <si>
    <t>ANO 13</t>
  </si>
  <si>
    <t>ANO 14</t>
  </si>
  <si>
    <t>ANO 15</t>
  </si>
  <si>
    <t>REPASSE MENSAL MÍNIMO 10% Vagas Fixas e Temporárias.</t>
  </si>
  <si>
    <t>11º ano</t>
  </si>
  <si>
    <t>12º ano</t>
  </si>
  <si>
    <t>13º ano</t>
  </si>
  <si>
    <t>14º ano</t>
  </si>
  <si>
    <t>15º ano</t>
  </si>
  <si>
    <t>Estacionamento Rotativo de São Gonçalo - ZONA AZUL</t>
  </si>
  <si>
    <t>REPASSE MENSAL MÍNIMO (TAXA DE FISCALIZAÇÃO)</t>
  </si>
  <si>
    <t>TIR</t>
  </si>
  <si>
    <t>TAXA DE REMUNERAÇÃO 15% CAPITAL INVESTIDO</t>
  </si>
  <si>
    <t>Investimento Inicial</t>
  </si>
  <si>
    <t>B2 - Férias abonadas</t>
  </si>
  <si>
    <t>B3 - Faltas Legais</t>
  </si>
  <si>
    <t>B4 - Licença Paternidade</t>
  </si>
  <si>
    <t>B5 - Acidente de Trabalho</t>
  </si>
  <si>
    <t>B6 - Aviso Prévio Trabalhado</t>
  </si>
  <si>
    <t>Total do GRUPO B'</t>
  </si>
  <si>
    <t>GRUPO B' - Tempo não Trabalhado II</t>
  </si>
  <si>
    <t>GRUPO D - Indenizações</t>
  </si>
  <si>
    <t>D1 - Aviso prévio indenizado + 13º, féria e 1/3 Férias</t>
  </si>
  <si>
    <t>D2 - FGTS sobre aviso prévio + 13º indenizado</t>
  </si>
  <si>
    <t>D3 - Indenização compensatória por demissaõ s/ justa causa</t>
  </si>
  <si>
    <t>Total do GRUPO D</t>
  </si>
  <si>
    <t>GRUPO E - Licença Maternidade</t>
  </si>
  <si>
    <t>E1 - Aprovisionam. féria s/ licença maternidade</t>
  </si>
  <si>
    <t>E2 - Aprovisionam. 1/3 féria s/ licença maternidade</t>
  </si>
  <si>
    <t>E3 - Incidência Grupo A s/ Grupo licença maternidade</t>
  </si>
  <si>
    <t>GRUPO F - Incidência do Grupo A</t>
  </si>
  <si>
    <t>Incidência Grupo A x (Grupos B + C)</t>
  </si>
  <si>
    <t>Total do GRUPO F</t>
  </si>
  <si>
    <t>Valor atualizado considerando reajuste anual de 5%   -    (15 anos)</t>
  </si>
  <si>
    <t>PAY BACK :  10 MESES</t>
  </si>
  <si>
    <t>Io - Junho/2022</t>
  </si>
  <si>
    <t>ANEXO III - PLANILHA DE VIABILIDADE ECONÔMICA</t>
  </si>
  <si>
    <t>ANEXO IV - Planilha de Custos Mensal para Operação de Estacionamento Rotativo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</si>
</sst>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&quot;R$&quot;\ #,##0.00;\-&quot;R$&quot;\ #,##0.00"/>
    <numFmt numFmtId="43" formatCode="_-* #,##0.00_-;\-* #,##0.00_-;_-* &quot;-&quot;??_-;_-@_-"/>
    <numFmt numFmtId="164" formatCode="&quot;R$&quot;\ #,##0.00"/>
    <numFmt numFmtId="165" formatCode="0.0000%"/>
    <numFmt numFmtId="166" formatCode="&quot;R$&quot;#,##0.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67">
    <xf numFmtId="0" fontId="0" fillId="0" borderId="0" xfId="0"/>
    <xf numFmtId="165" fontId="0" fillId="0" borderId="0" xfId="0" applyNumberFormat="1"/>
    <xf numFmtId="0" fontId="0" fillId="0" borderId="6" xfId="0" applyBorder="1"/>
    <xf numFmtId="0" fontId="0" fillId="0" borderId="0" xfId="0" applyBorder="1"/>
    <xf numFmtId="165" fontId="0" fillId="0" borderId="7" xfId="0" applyNumberFormat="1" applyBorder="1"/>
    <xf numFmtId="165" fontId="1" fillId="0" borderId="12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6" fontId="0" fillId="0" borderId="0" xfId="0" applyNumberFormat="1"/>
    <xf numFmtId="164" fontId="0" fillId="0" borderId="0" xfId="0" applyNumberFormat="1"/>
    <xf numFmtId="166" fontId="0" fillId="0" borderId="1" xfId="0" applyNumberFormat="1" applyBorder="1" applyAlignment="1">
      <alignment horizontal="center" vertical="center" wrapText="1"/>
    </xf>
    <xf numFmtId="43" fontId="0" fillId="0" borderId="0" xfId="1" applyFont="1"/>
    <xf numFmtId="10" fontId="0" fillId="0" borderId="13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0" fontId="0" fillId="0" borderId="14" xfId="0" applyNumberFormat="1" applyBorder="1" applyAlignment="1">
      <alignment horizontal="center" vertical="center" wrapText="1"/>
    </xf>
    <xf numFmtId="164" fontId="0" fillId="0" borderId="0" xfId="0" applyNumberFormat="1" applyBorder="1"/>
    <xf numFmtId="0" fontId="2" fillId="0" borderId="15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6" fillId="0" borderId="0" xfId="0" applyFont="1" applyAlignment="1"/>
    <xf numFmtId="0" fontId="8" fillId="0" borderId="1" xfId="0" applyFont="1" applyBorder="1" applyAlignment="1">
      <alignment horizontal="center"/>
    </xf>
    <xf numFmtId="164" fontId="6" fillId="0" borderId="1" xfId="0" applyNumberFormat="1" applyFont="1" applyBorder="1"/>
    <xf numFmtId="164" fontId="6" fillId="0" borderId="0" xfId="0" applyNumberFormat="1" applyFont="1"/>
    <xf numFmtId="166" fontId="6" fillId="0" borderId="0" xfId="0" applyNumberFormat="1" applyFont="1"/>
    <xf numFmtId="164" fontId="6" fillId="0" borderId="2" xfId="0" applyNumberFormat="1" applyFont="1" applyBorder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5" fillId="2" borderId="16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 wrapText="1"/>
    </xf>
    <xf numFmtId="0" fontId="5" fillId="0" borderId="17" xfId="0" applyFont="1" applyFill="1" applyBorder="1" applyAlignment="1">
      <alignment horizontal="center" wrapText="1"/>
    </xf>
    <xf numFmtId="0" fontId="5" fillId="0" borderId="18" xfId="0" applyFont="1" applyFill="1" applyBorder="1" applyAlignment="1">
      <alignment horizontal="left" wrapText="1"/>
    </xf>
    <xf numFmtId="0" fontId="5" fillId="0" borderId="18" xfId="0" applyFont="1" applyFill="1" applyBorder="1" applyAlignment="1">
      <alignment horizontal="center" wrapText="1"/>
    </xf>
    <xf numFmtId="0" fontId="5" fillId="0" borderId="18" xfId="0" applyFont="1" applyBorder="1" applyAlignment="1">
      <alignment horizontal="center"/>
    </xf>
    <xf numFmtId="0" fontId="5" fillId="0" borderId="18" xfId="0" applyFont="1" applyBorder="1" applyAlignment="1"/>
    <xf numFmtId="0" fontId="5" fillId="0" borderId="18" xfId="0" applyFont="1" applyBorder="1" applyAlignment="1">
      <alignment horizontal="left"/>
    </xf>
    <xf numFmtId="0" fontId="4" fillId="0" borderId="18" xfId="0" applyFont="1" applyFill="1" applyBorder="1" applyAlignment="1">
      <alignment horizontal="center" wrapText="1"/>
    </xf>
    <xf numFmtId="0" fontId="5" fillId="0" borderId="18" xfId="0" applyFont="1" applyBorder="1"/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Border="1"/>
    <xf numFmtId="0" fontId="5" fillId="0" borderId="18" xfId="0" applyFont="1" applyFill="1" applyBorder="1" applyAlignment="1">
      <alignment wrapText="1"/>
    </xf>
    <xf numFmtId="0" fontId="4" fillId="0" borderId="18" xfId="0" applyFont="1" applyFill="1" applyBorder="1" applyAlignment="1">
      <alignment wrapText="1"/>
    </xf>
    <xf numFmtId="43" fontId="6" fillId="0" borderId="0" xfId="1" applyFont="1"/>
    <xf numFmtId="164" fontId="0" fillId="0" borderId="20" xfId="0" applyNumberFormat="1" applyFill="1" applyBorder="1" applyAlignment="1">
      <alignment horizontal="center" vertical="center" wrapText="1"/>
    </xf>
    <xf numFmtId="164" fontId="0" fillId="0" borderId="0" xfId="1" applyNumberFormat="1" applyFont="1"/>
    <xf numFmtId="9" fontId="0" fillId="0" borderId="0" xfId="2" applyFont="1"/>
    <xf numFmtId="43" fontId="0" fillId="0" borderId="0" xfId="0" applyNumberFormat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21" xfId="0" applyFont="1" applyBorder="1" applyAlignment="1">
      <alignment horizontal="center"/>
    </xf>
    <xf numFmtId="164" fontId="1" fillId="0" borderId="21" xfId="0" applyNumberFormat="1" applyFont="1" applyBorder="1" applyAlignment="1">
      <alignment horizontal="center"/>
    </xf>
    <xf numFmtId="0" fontId="0" fillId="0" borderId="21" xfId="0" applyBorder="1"/>
    <xf numFmtId="0" fontId="0" fillId="0" borderId="21" xfId="0" applyBorder="1" applyAlignment="1">
      <alignment horizontal="center"/>
    </xf>
    <xf numFmtId="0" fontId="1" fillId="0" borderId="21" xfId="0" applyFont="1" applyBorder="1"/>
    <xf numFmtId="164" fontId="0" fillId="0" borderId="21" xfId="0" applyNumberFormat="1" applyBorder="1" applyAlignment="1">
      <alignment horizontal="center"/>
    </xf>
    <xf numFmtId="0" fontId="0" fillId="0" borderId="21" xfId="0" applyFont="1" applyBorder="1"/>
    <xf numFmtId="0" fontId="0" fillId="0" borderId="21" xfId="0" applyFont="1" applyBorder="1" applyAlignment="1">
      <alignment wrapText="1"/>
    </xf>
    <xf numFmtId="0" fontId="0" fillId="0" borderId="21" xfId="0" applyBorder="1" applyAlignment="1">
      <alignment wrapText="1"/>
    </xf>
    <xf numFmtId="10" fontId="0" fillId="0" borderId="21" xfId="0" applyNumberFormat="1" applyBorder="1"/>
    <xf numFmtId="0" fontId="0" fillId="0" borderId="21" xfId="0" applyBorder="1" applyAlignment="1">
      <alignment horizontal="center" wrapText="1"/>
    </xf>
    <xf numFmtId="3" fontId="0" fillId="0" borderId="21" xfId="0" applyNumberFormat="1" applyBorder="1" applyAlignment="1">
      <alignment horizontal="center"/>
    </xf>
    <xf numFmtId="164" fontId="11" fillId="0" borderId="2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1" xfId="0" applyBorder="1" applyAlignment="1">
      <alignment horizontal="center" vertical="center"/>
    </xf>
    <xf numFmtId="0" fontId="7" fillId="0" borderId="0" xfId="0" applyFont="1" applyAlignment="1">
      <alignment horizontal="center"/>
    </xf>
    <xf numFmtId="164" fontId="13" fillId="0" borderId="21" xfId="0" applyNumberFormat="1" applyFont="1" applyFill="1" applyBorder="1" applyAlignment="1">
      <alignment horizontal="right"/>
    </xf>
    <xf numFmtId="164" fontId="13" fillId="0" borderId="21" xfId="0" applyNumberFormat="1" applyFont="1" applyBorder="1" applyAlignment="1">
      <alignment horizontal="right"/>
    </xf>
    <xf numFmtId="164" fontId="0" fillId="0" borderId="21" xfId="0" applyNumberFormat="1" applyBorder="1" applyAlignment="1">
      <alignment horizontal="right"/>
    </xf>
    <xf numFmtId="164" fontId="1" fillId="0" borderId="21" xfId="0" applyNumberFormat="1" applyFont="1" applyBorder="1" applyAlignment="1">
      <alignment horizontal="right"/>
    </xf>
    <xf numFmtId="164" fontId="0" fillId="0" borderId="21" xfId="0" applyNumberFormat="1" applyFill="1" applyBorder="1" applyAlignment="1">
      <alignment horizontal="right"/>
    </xf>
    <xf numFmtId="0" fontId="0" fillId="0" borderId="2" xfId="0" applyBorder="1" applyAlignment="1">
      <alignment wrapText="1"/>
    </xf>
    <xf numFmtId="0" fontId="0" fillId="0" borderId="22" xfId="0" applyBorder="1" applyAlignment="1">
      <alignment wrapText="1"/>
    </xf>
    <xf numFmtId="0" fontId="1" fillId="0" borderId="21" xfId="0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/>
    </xf>
    <xf numFmtId="9" fontId="7" fillId="0" borderId="0" xfId="0" applyNumberFormat="1" applyFont="1" applyBorder="1" applyAlignment="1">
      <alignment horizontal="center"/>
    </xf>
    <xf numFmtId="0" fontId="7" fillId="0" borderId="0" xfId="0" applyFont="1" applyAlignment="1"/>
    <xf numFmtId="0" fontId="6" fillId="0" borderId="0" xfId="0" applyFont="1" applyAlignment="1">
      <alignment horizontal="center"/>
    </xf>
    <xf numFmtId="0" fontId="0" fillId="0" borderId="23" xfId="0" applyBorder="1"/>
    <xf numFmtId="0" fontId="0" fillId="0" borderId="23" xfId="0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0" fillId="3" borderId="6" xfId="0" applyFill="1" applyBorder="1"/>
    <xf numFmtId="0" fontId="0" fillId="3" borderId="0" xfId="0" applyFill="1" applyBorder="1"/>
    <xf numFmtId="165" fontId="0" fillId="3" borderId="7" xfId="0" applyNumberFormat="1" applyFill="1" applyBorder="1"/>
    <xf numFmtId="165" fontId="1" fillId="0" borderId="10" xfId="0" applyNumberFormat="1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9" fontId="6" fillId="0" borderId="1" xfId="2" applyFont="1" applyBorder="1" applyAlignment="1">
      <alignment horizontal="center"/>
    </xf>
    <xf numFmtId="43" fontId="6" fillId="0" borderId="1" xfId="1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43" fontId="7" fillId="0" borderId="33" xfId="1" applyFont="1" applyBorder="1" applyAlignment="1">
      <alignment horizontal="center"/>
    </xf>
    <xf numFmtId="164" fontId="7" fillId="0" borderId="15" xfId="1" applyNumberFormat="1" applyFont="1" applyBorder="1"/>
    <xf numFmtId="164" fontId="7" fillId="0" borderId="1" xfId="1" applyNumberFormat="1" applyFont="1" applyBorder="1"/>
    <xf numFmtId="164" fontId="7" fillId="0" borderId="29" xfId="1" applyNumberFormat="1" applyFont="1" applyBorder="1"/>
    <xf numFmtId="0" fontId="7" fillId="0" borderId="2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7" fontId="7" fillId="0" borderId="1" xfId="1" applyNumberFormat="1" applyFont="1" applyBorder="1"/>
    <xf numFmtId="7" fontId="7" fillId="0" borderId="34" xfId="1" applyNumberFormat="1" applyFont="1" applyBorder="1"/>
    <xf numFmtId="7" fontId="7" fillId="0" borderId="16" xfId="1" applyNumberFormat="1" applyFont="1" applyBorder="1" applyAlignment="1">
      <alignment horizontal="center"/>
    </xf>
    <xf numFmtId="7" fontId="7" fillId="0" borderId="1" xfId="1" applyNumberFormat="1" applyFont="1" applyBorder="1" applyAlignment="1">
      <alignment horizontal="center"/>
    </xf>
    <xf numFmtId="7" fontId="7" fillId="0" borderId="29" xfId="1" applyNumberFormat="1" applyFont="1" applyBorder="1" applyAlignment="1">
      <alignment horizontal="center"/>
    </xf>
    <xf numFmtId="0" fontId="14" fillId="0" borderId="0" xfId="0" applyFont="1" applyAlignment="1">
      <alignment horizontal="right"/>
    </xf>
    <xf numFmtId="0" fontId="0" fillId="0" borderId="24" xfId="0" applyBorder="1" applyAlignment="1">
      <alignment horizontal="right"/>
    </xf>
    <xf numFmtId="0" fontId="0" fillId="0" borderId="22" xfId="0" applyBorder="1" applyAlignment="1">
      <alignment horizontal="right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4" xfId="0" applyFont="1" applyBorder="1" applyAlignment="1">
      <alignment horizontal="right"/>
    </xf>
    <xf numFmtId="0" fontId="0" fillId="0" borderId="22" xfId="0" applyFont="1" applyBorder="1" applyAlignment="1">
      <alignment horizontal="right"/>
    </xf>
    <xf numFmtId="0" fontId="1" fillId="0" borderId="24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Fill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164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9" fontId="7" fillId="0" borderId="34" xfId="0" applyNumberFormat="1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9" fontId="7" fillId="0" borderId="1" xfId="0" applyNumberFormat="1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wrapText="1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workbookViewId="0">
      <selection activeCell="G30" sqref="G30"/>
    </sheetView>
  </sheetViews>
  <sheetFormatPr defaultRowHeight="15" x14ac:dyDescent="0.25"/>
  <cols>
    <col min="2" max="2" width="44" customWidth="1"/>
    <col min="3" max="3" width="14" style="1" customWidth="1"/>
  </cols>
  <sheetData>
    <row r="1" spans="1:3" x14ac:dyDescent="0.25">
      <c r="A1" s="127" t="s">
        <v>15</v>
      </c>
      <c r="B1" s="128"/>
      <c r="C1" s="129"/>
    </row>
    <row r="2" spans="1:3" x14ac:dyDescent="0.25">
      <c r="A2" s="132" t="s">
        <v>16</v>
      </c>
      <c r="B2" s="133"/>
      <c r="C2" s="134"/>
    </row>
    <row r="3" spans="1:3" x14ac:dyDescent="0.25">
      <c r="A3" s="2" t="s">
        <v>17</v>
      </c>
      <c r="B3" s="3"/>
      <c r="C3" s="4">
        <v>0.2</v>
      </c>
    </row>
    <row r="4" spans="1:3" x14ac:dyDescent="0.25">
      <c r="A4" s="2" t="s">
        <v>18</v>
      </c>
      <c r="B4" s="3"/>
      <c r="C4" s="4">
        <v>0.08</v>
      </c>
    </row>
    <row r="5" spans="1:3" x14ac:dyDescent="0.25">
      <c r="A5" s="2" t="s">
        <v>19</v>
      </c>
      <c r="B5" s="3"/>
      <c r="C5" s="4">
        <v>2.5000000000000001E-2</v>
      </c>
    </row>
    <row r="6" spans="1:3" x14ac:dyDescent="0.25">
      <c r="A6" s="2" t="s">
        <v>20</v>
      </c>
      <c r="B6" s="3"/>
      <c r="C6" s="4">
        <v>1.4999999999999999E-2</v>
      </c>
    </row>
    <row r="7" spans="1:3" x14ac:dyDescent="0.25">
      <c r="A7" s="2" t="s">
        <v>21</v>
      </c>
      <c r="B7" s="3"/>
      <c r="C7" s="4">
        <v>0.01</v>
      </c>
    </row>
    <row r="8" spans="1:3" x14ac:dyDescent="0.25">
      <c r="A8" s="2" t="s">
        <v>22</v>
      </c>
      <c r="B8" s="3"/>
      <c r="C8" s="4">
        <v>2E-3</v>
      </c>
    </row>
    <row r="9" spans="1:3" x14ac:dyDescent="0.25">
      <c r="A9" s="2" t="s">
        <v>23</v>
      </c>
      <c r="B9" s="3"/>
      <c r="C9" s="4">
        <v>0.03</v>
      </c>
    </row>
    <row r="10" spans="1:3" x14ac:dyDescent="0.25">
      <c r="A10" s="2" t="s">
        <v>24</v>
      </c>
      <c r="B10" s="3"/>
      <c r="C10" s="4">
        <v>6.0000000000000001E-3</v>
      </c>
    </row>
    <row r="11" spans="1:3" x14ac:dyDescent="0.25">
      <c r="A11" s="130" t="s">
        <v>25</v>
      </c>
      <c r="B11" s="131"/>
      <c r="C11" s="5">
        <v>0.36799999999999999</v>
      </c>
    </row>
    <row r="12" spans="1:3" ht="5.0999999999999996" customHeight="1" x14ac:dyDescent="0.25">
      <c r="A12" s="99"/>
      <c r="B12" s="100"/>
      <c r="C12" s="101"/>
    </row>
    <row r="13" spans="1:3" x14ac:dyDescent="0.25">
      <c r="A13" s="132" t="s">
        <v>26</v>
      </c>
      <c r="B13" s="133"/>
      <c r="C13" s="134"/>
    </row>
    <row r="14" spans="1:3" x14ac:dyDescent="0.25">
      <c r="A14" s="2" t="s">
        <v>27</v>
      </c>
      <c r="B14" s="3"/>
      <c r="C14" s="4">
        <v>9.1727000000000003E-2</v>
      </c>
    </row>
    <row r="15" spans="1:3" x14ac:dyDescent="0.25">
      <c r="A15" s="123" t="s">
        <v>28</v>
      </c>
      <c r="B15" s="124"/>
      <c r="C15" s="5">
        <f>+C14</f>
        <v>9.1727000000000003E-2</v>
      </c>
    </row>
    <row r="16" spans="1:3" x14ac:dyDescent="0.25">
      <c r="A16" s="132" t="s">
        <v>399</v>
      </c>
      <c r="B16" s="133"/>
      <c r="C16" s="134"/>
    </row>
    <row r="17" spans="1:3" x14ac:dyDescent="0.25">
      <c r="A17" s="2" t="s">
        <v>393</v>
      </c>
      <c r="B17" s="3"/>
      <c r="C17" s="4">
        <v>1.5285E-2</v>
      </c>
    </row>
    <row r="18" spans="1:3" x14ac:dyDescent="0.25">
      <c r="A18" s="2" t="s">
        <v>394</v>
      </c>
      <c r="B18" s="3"/>
      <c r="C18" s="4">
        <v>9.0489999999999998E-3</v>
      </c>
    </row>
    <row r="19" spans="1:3" x14ac:dyDescent="0.25">
      <c r="A19" s="2" t="s">
        <v>395</v>
      </c>
      <c r="B19" s="3"/>
      <c r="C19" s="4">
        <v>1.3999999999999999E-4</v>
      </c>
    </row>
    <row r="20" spans="1:3" x14ac:dyDescent="0.25">
      <c r="A20" s="2" t="s">
        <v>396</v>
      </c>
      <c r="B20" s="3"/>
      <c r="C20" s="4">
        <v>5.7600000000000001E-4</v>
      </c>
    </row>
    <row r="21" spans="1:3" x14ac:dyDescent="0.25">
      <c r="A21" s="2" t="s">
        <v>397</v>
      </c>
      <c r="B21" s="3"/>
      <c r="C21" s="4">
        <v>1.9999999999999999E-6</v>
      </c>
    </row>
    <row r="22" spans="1:3" x14ac:dyDescent="0.25">
      <c r="A22" s="2"/>
      <c r="B22" s="3"/>
      <c r="C22" s="4">
        <f>SUM(C17:C21)</f>
        <v>2.5052000000000001E-2</v>
      </c>
    </row>
    <row r="23" spans="1:3" x14ac:dyDescent="0.25">
      <c r="A23" s="123" t="s">
        <v>398</v>
      </c>
      <c r="B23" s="124"/>
      <c r="C23" s="5">
        <f>+C22</f>
        <v>2.5052000000000001E-2</v>
      </c>
    </row>
    <row r="24" spans="1:3" ht="5.0999999999999996" customHeight="1" x14ac:dyDescent="0.25">
      <c r="A24" s="99"/>
      <c r="B24" s="100"/>
      <c r="C24" s="101"/>
    </row>
    <row r="25" spans="1:3" x14ac:dyDescent="0.25">
      <c r="A25" s="135" t="s">
        <v>29</v>
      </c>
      <c r="B25" s="136"/>
      <c r="C25" s="137"/>
    </row>
    <row r="26" spans="1:3" x14ac:dyDescent="0.25">
      <c r="A26" s="2" t="s">
        <v>30</v>
      </c>
      <c r="B26" s="3"/>
      <c r="C26" s="4">
        <v>3.4146999999999997E-2</v>
      </c>
    </row>
    <row r="27" spans="1:3" x14ac:dyDescent="0.25">
      <c r="A27" s="2" t="s">
        <v>31</v>
      </c>
      <c r="B27" s="3"/>
      <c r="C27" s="4">
        <v>9.3066999999999997E-2</v>
      </c>
    </row>
    <row r="28" spans="1:3" x14ac:dyDescent="0.25">
      <c r="A28" s="123" t="s">
        <v>32</v>
      </c>
      <c r="B28" s="124"/>
      <c r="C28" s="5">
        <v>0.12721399999999999</v>
      </c>
    </row>
    <row r="29" spans="1:3" ht="5.0999999999999996" customHeight="1" x14ac:dyDescent="0.25">
      <c r="A29" s="99"/>
      <c r="B29" s="100"/>
      <c r="C29" s="101"/>
    </row>
    <row r="30" spans="1:3" x14ac:dyDescent="0.25">
      <c r="A30" s="135" t="s">
        <v>400</v>
      </c>
      <c r="B30" s="136"/>
      <c r="C30" s="137"/>
    </row>
    <row r="31" spans="1:3" x14ac:dyDescent="0.25">
      <c r="A31" s="2" t="s">
        <v>401</v>
      </c>
      <c r="B31" s="3"/>
      <c r="C31" s="4">
        <v>9.2650000000000007E-3</v>
      </c>
    </row>
    <row r="32" spans="1:3" x14ac:dyDescent="0.25">
      <c r="A32" s="2" t="s">
        <v>402</v>
      </c>
      <c r="B32" s="3"/>
      <c r="C32" s="4">
        <v>3.2600000000000001E-4</v>
      </c>
    </row>
    <row r="33" spans="1:3" x14ac:dyDescent="0.25">
      <c r="A33" s="2" t="s">
        <v>403</v>
      </c>
      <c r="B33" s="3"/>
      <c r="C33" s="4">
        <v>5.0540000000000003E-3</v>
      </c>
    </row>
    <row r="34" spans="1:3" x14ac:dyDescent="0.25">
      <c r="A34" s="123" t="s">
        <v>404</v>
      </c>
      <c r="B34" s="124"/>
      <c r="C34" s="5">
        <f>SUM(C31:C33)</f>
        <v>1.4645000000000002E-2</v>
      </c>
    </row>
    <row r="35" spans="1:3" ht="5.0999999999999996" customHeight="1" x14ac:dyDescent="0.25">
      <c r="A35" s="99"/>
      <c r="B35" s="100"/>
      <c r="C35" s="101"/>
    </row>
    <row r="36" spans="1:3" x14ac:dyDescent="0.25">
      <c r="A36" s="135" t="s">
        <v>405</v>
      </c>
      <c r="B36" s="136"/>
      <c r="C36" s="137"/>
    </row>
    <row r="37" spans="1:3" x14ac:dyDescent="0.25">
      <c r="A37" s="2" t="s">
        <v>406</v>
      </c>
      <c r="B37" s="3"/>
      <c r="C37" s="4">
        <v>8.0699999999999999E-4</v>
      </c>
    </row>
    <row r="38" spans="1:3" x14ac:dyDescent="0.25">
      <c r="A38" s="2" t="s">
        <v>407</v>
      </c>
      <c r="B38" s="3"/>
      <c r="C38" s="4">
        <v>2.6899999999999998E-4</v>
      </c>
    </row>
    <row r="39" spans="1:3" x14ac:dyDescent="0.25">
      <c r="A39" s="2" t="s">
        <v>408</v>
      </c>
      <c r="B39" s="3"/>
      <c r="C39" s="4">
        <v>3.6340000000000001E-3</v>
      </c>
    </row>
    <row r="40" spans="1:3" x14ac:dyDescent="0.25">
      <c r="A40" s="123" t="s">
        <v>404</v>
      </c>
      <c r="B40" s="124"/>
      <c r="C40" s="5">
        <f>SUM(C37:C39)</f>
        <v>4.7099999999999998E-3</v>
      </c>
    </row>
    <row r="41" spans="1:3" ht="5.0999999999999996" customHeight="1" x14ac:dyDescent="0.25">
      <c r="A41" s="99"/>
      <c r="B41" s="100"/>
      <c r="C41" s="101"/>
    </row>
    <row r="42" spans="1:3" x14ac:dyDescent="0.25">
      <c r="A42" s="132" t="s">
        <v>409</v>
      </c>
      <c r="B42" s="133"/>
      <c r="C42" s="134"/>
    </row>
    <row r="43" spans="1:3" x14ac:dyDescent="0.25">
      <c r="A43" s="2" t="s">
        <v>410</v>
      </c>
      <c r="B43" s="3"/>
      <c r="C43" s="4">
        <v>8.9788999999999994E-2</v>
      </c>
    </row>
    <row r="44" spans="1:3" x14ac:dyDescent="0.25">
      <c r="A44" s="123" t="s">
        <v>411</v>
      </c>
      <c r="B44" s="124"/>
      <c r="C44" s="5">
        <f>+C43</f>
        <v>8.9788999999999994E-2</v>
      </c>
    </row>
    <row r="45" spans="1:3" x14ac:dyDescent="0.25">
      <c r="A45" s="2"/>
      <c r="B45" s="3"/>
      <c r="C45" s="4"/>
    </row>
    <row r="46" spans="1:3" ht="15.75" thickBot="1" x14ac:dyDescent="0.3">
      <c r="A46" s="125" t="s">
        <v>33</v>
      </c>
      <c r="B46" s="126"/>
      <c r="C46" s="102">
        <f>+C44+C40+C34+C28+C23+C15+C11</f>
        <v>0.72113700000000003</v>
      </c>
    </row>
  </sheetData>
  <mergeCells count="16">
    <mergeCell ref="A44:B44"/>
    <mergeCell ref="A46:B46"/>
    <mergeCell ref="A1:C1"/>
    <mergeCell ref="A11:B11"/>
    <mergeCell ref="A28:B28"/>
    <mergeCell ref="A13:C13"/>
    <mergeCell ref="A2:C2"/>
    <mergeCell ref="A25:C25"/>
    <mergeCell ref="A15:B15"/>
    <mergeCell ref="A16:C16"/>
    <mergeCell ref="A23:B23"/>
    <mergeCell ref="A30:C30"/>
    <mergeCell ref="A34:B34"/>
    <mergeCell ref="A36:C36"/>
    <mergeCell ref="A40:B40"/>
    <mergeCell ref="A42:C42"/>
  </mergeCells>
  <printOptions horizontalCentered="1" verticalCentered="1"/>
  <pageMargins left="0.76" right="0.51181102362204722" top="0.78740157480314965" bottom="0.78740157480314965" header="0.31496062992125984" footer="0.31496062992125984"/>
  <pageSetup paperSize="9" scale="11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opLeftCell="F1" workbookViewId="0">
      <selection activeCell="P23" sqref="P23"/>
    </sheetView>
  </sheetViews>
  <sheetFormatPr defaultRowHeight="15" x14ac:dyDescent="0.25"/>
  <cols>
    <col min="1" max="1" width="20.140625" customWidth="1"/>
    <col min="2" max="2" width="15.5703125" customWidth="1"/>
    <col min="3" max="13" width="15.7109375" customWidth="1"/>
    <col min="14" max="16" width="16.7109375" bestFit="1" customWidth="1"/>
  </cols>
  <sheetData>
    <row r="1" spans="1:16" x14ac:dyDescent="0.2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x14ac:dyDescent="0.25">
      <c r="A2" s="140" t="s">
        <v>182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</row>
    <row r="3" spans="1:16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x14ac:dyDescent="0.25">
      <c r="A4" s="140" t="s">
        <v>0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</row>
    <row r="5" spans="1:16" x14ac:dyDescent="0.25">
      <c r="A5" s="66"/>
      <c r="B5" s="66"/>
      <c r="C5" s="66"/>
      <c r="D5" s="66"/>
      <c r="E5" s="66"/>
      <c r="F5" s="66"/>
      <c r="G5" s="66"/>
      <c r="H5" s="66"/>
      <c r="I5" s="66"/>
      <c r="J5" s="66"/>
      <c r="K5" s="83"/>
      <c r="L5" s="83"/>
      <c r="M5" s="83"/>
      <c r="N5" s="83"/>
      <c r="O5" s="83"/>
      <c r="P5" s="66"/>
    </row>
    <row r="6" spans="1:16" x14ac:dyDescent="0.25">
      <c r="A6" s="28"/>
      <c r="B6" s="141" t="s">
        <v>12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</row>
    <row r="7" spans="1:16" ht="15.75" x14ac:dyDescent="0.25">
      <c r="A7" s="29" t="s">
        <v>1</v>
      </c>
      <c r="B7" s="29" t="s">
        <v>2</v>
      </c>
      <c r="C7" s="29" t="s">
        <v>3</v>
      </c>
      <c r="D7" s="29" t="s">
        <v>4</v>
      </c>
      <c r="E7" s="29" t="s">
        <v>5</v>
      </c>
      <c r="F7" s="29" t="s">
        <v>6</v>
      </c>
      <c r="G7" s="29" t="s">
        <v>7</v>
      </c>
      <c r="H7" s="29" t="s">
        <v>8</v>
      </c>
      <c r="I7" s="29" t="s">
        <v>9</v>
      </c>
      <c r="J7" s="29" t="s">
        <v>10</v>
      </c>
      <c r="K7" s="29" t="s">
        <v>11</v>
      </c>
      <c r="L7" s="29" t="s">
        <v>377</v>
      </c>
      <c r="M7" s="29" t="s">
        <v>378</v>
      </c>
      <c r="N7" s="29" t="s">
        <v>379</v>
      </c>
      <c r="O7" s="29" t="s">
        <v>380</v>
      </c>
      <c r="P7" s="29" t="s">
        <v>381</v>
      </c>
    </row>
    <row r="8" spans="1:16" x14ac:dyDescent="0.25">
      <c r="A8" s="30">
        <f>-Planilha!E101</f>
        <v>-1283727.3500000001</v>
      </c>
      <c r="B8" s="30">
        <f>+'Viabilidade Econômica'!C32</f>
        <v>1510051.5441928413</v>
      </c>
      <c r="C8" s="30">
        <f>+'Viabilidade Econômica'!D32</f>
        <v>1391779.2537524821</v>
      </c>
      <c r="D8" s="30">
        <f>+'Viabilidade Econômica'!E32</f>
        <v>1435846.3992101066</v>
      </c>
      <c r="E8" s="30">
        <f>+'Viabilidade Econômica'!F32</f>
        <v>1473737.8194106119</v>
      </c>
      <c r="F8" s="30">
        <f>+'Viabilidade Econômica'!G32</f>
        <v>1538631.9919011425</v>
      </c>
      <c r="G8" s="30">
        <f>+'Viabilidade Econômica'!H32</f>
        <v>1596207.3454961991</v>
      </c>
      <c r="H8" s="30">
        <f>+'Viabilidade Econômica'!I32</f>
        <v>1640872.7110610083</v>
      </c>
      <c r="I8" s="30">
        <f>+'Viabilidade Econômica'!J32</f>
        <v>1710695.0811940581</v>
      </c>
      <c r="J8" s="30">
        <f>+'Viabilidade Econômica'!K32</f>
        <v>1771260.5973237623</v>
      </c>
      <c r="K8" s="30">
        <f>+'Viabilidade Econômica'!L32</f>
        <v>1855593.6805599481</v>
      </c>
      <c r="L8" s="30">
        <f>+'Viabilidade Econômica'!M32</f>
        <v>1929211.0004579462</v>
      </c>
      <c r="M8" s="30">
        <f>+'Viabilidade Econômica'!N32</f>
        <v>1986351.5406608414</v>
      </c>
      <c r="N8" s="30">
        <f>+'Viabilidade Econômica'!O32</f>
        <v>2069880.361983886</v>
      </c>
      <c r="O8" s="30">
        <f>+'Viabilidade Econômica'!P32</f>
        <v>2140219.9414930809</v>
      </c>
      <c r="P8" s="30">
        <f>+'Viabilidade Econômica'!Q32</f>
        <v>2230198.0809077322</v>
      </c>
    </row>
    <row r="9" spans="1:16" x14ac:dyDescent="0.25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31"/>
    </row>
    <row r="10" spans="1:16" x14ac:dyDescent="0.25">
      <c r="A10" s="26"/>
      <c r="B10" s="26"/>
      <c r="C10" s="26"/>
      <c r="D10" s="26"/>
      <c r="E10" s="26"/>
      <c r="F10" s="26"/>
      <c r="H10" s="92" t="s">
        <v>390</v>
      </c>
      <c r="I10" s="92">
        <f>IRR(A8:P8)</f>
        <v>1.147997925482902</v>
      </c>
      <c r="J10" s="26"/>
      <c r="K10" s="26"/>
      <c r="L10" s="26"/>
      <c r="M10" s="26"/>
      <c r="N10" s="26"/>
      <c r="O10" s="26"/>
      <c r="P10" s="31"/>
    </row>
    <row r="11" spans="1:16" x14ac:dyDescent="0.25">
      <c r="A11" s="26"/>
      <c r="B11" s="26"/>
      <c r="C11" s="26"/>
      <c r="D11" s="26"/>
      <c r="E11" s="26"/>
      <c r="F11" s="26"/>
      <c r="G11" s="93"/>
      <c r="H11" s="93"/>
      <c r="I11" s="26"/>
      <c r="J11" s="26"/>
      <c r="K11" s="26"/>
      <c r="L11" s="26"/>
      <c r="M11" s="26"/>
      <c r="N11" s="26"/>
      <c r="O11" s="26"/>
      <c r="P11" s="31"/>
    </row>
    <row r="12" spans="1:16" x14ac:dyDescent="0.25">
      <c r="A12" s="26"/>
      <c r="G12" s="93"/>
      <c r="H12" s="93"/>
      <c r="I12" s="26"/>
      <c r="J12" s="26"/>
      <c r="K12" s="26"/>
      <c r="L12" s="26"/>
      <c r="M12" s="26"/>
      <c r="N12" s="26"/>
      <c r="O12" s="26"/>
      <c r="P12" s="31"/>
    </row>
    <row r="13" spans="1:16" x14ac:dyDescent="0.25">
      <c r="A13" s="26"/>
      <c r="G13" s="93"/>
      <c r="H13" s="93"/>
      <c r="I13" s="26"/>
      <c r="J13" s="26"/>
      <c r="K13" s="26"/>
      <c r="L13" s="26"/>
      <c r="M13" s="26"/>
      <c r="N13" s="26"/>
      <c r="O13" s="26"/>
      <c r="P13" s="31"/>
    </row>
    <row r="14" spans="1:16" x14ac:dyDescent="0.25">
      <c r="A14" s="26"/>
      <c r="B14" s="26"/>
      <c r="C14" s="26"/>
      <c r="D14" s="26"/>
      <c r="E14" s="26"/>
      <c r="F14" s="26"/>
      <c r="G14" s="93"/>
      <c r="H14" s="93"/>
      <c r="I14" s="26"/>
      <c r="J14" s="26"/>
      <c r="K14" s="26"/>
      <c r="L14" s="26"/>
      <c r="M14" s="26"/>
      <c r="N14" s="26"/>
      <c r="O14" s="26"/>
      <c r="P14" s="31"/>
    </row>
    <row r="15" spans="1:16" x14ac:dyDescent="0.25">
      <c r="A15" s="26"/>
      <c r="B15" s="26"/>
      <c r="C15" s="26"/>
      <c r="D15" s="26"/>
      <c r="E15" s="26"/>
      <c r="F15" s="26"/>
      <c r="G15" s="93"/>
      <c r="H15" s="93"/>
      <c r="I15" s="26"/>
      <c r="J15" s="26"/>
      <c r="K15" s="26"/>
      <c r="L15" s="26"/>
      <c r="M15" s="26"/>
      <c r="N15" s="26"/>
      <c r="O15" s="26"/>
      <c r="P15" s="31"/>
    </row>
    <row r="16" spans="1:16" x14ac:dyDescent="0.25">
      <c r="A16" s="26"/>
      <c r="B16" s="26"/>
      <c r="C16" s="26"/>
      <c r="D16" s="26"/>
      <c r="E16" s="26"/>
      <c r="F16" s="26"/>
      <c r="G16" s="93"/>
      <c r="H16" s="93"/>
      <c r="I16" s="26"/>
      <c r="J16" s="26"/>
      <c r="K16" s="26"/>
      <c r="L16" s="26"/>
      <c r="M16" s="26"/>
      <c r="N16" s="26"/>
      <c r="O16" s="26"/>
      <c r="P16" s="31"/>
    </row>
    <row r="17" spans="1:17" x14ac:dyDescent="0.25">
      <c r="A17" s="26"/>
      <c r="B17" s="26"/>
      <c r="C17" s="26"/>
      <c r="D17" s="26"/>
      <c r="E17" s="26"/>
      <c r="F17" s="26"/>
      <c r="G17" s="93"/>
      <c r="H17" s="93"/>
      <c r="I17" s="26"/>
      <c r="J17" s="26"/>
      <c r="K17" s="26"/>
      <c r="L17" s="26"/>
      <c r="M17" s="26"/>
      <c r="N17" s="26"/>
      <c r="O17" s="26"/>
      <c r="P17" s="31"/>
    </row>
    <row r="18" spans="1:17" x14ac:dyDescent="0.2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32"/>
    </row>
    <row r="19" spans="1:17" x14ac:dyDescent="0.25">
      <c r="A19" s="142" t="s">
        <v>391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</row>
    <row r="20" spans="1:17" x14ac:dyDescent="0.25">
      <c r="A20" s="26"/>
      <c r="B20" s="141" t="s">
        <v>13</v>
      </c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1"/>
    </row>
    <row r="21" spans="1:17" ht="15.75" x14ac:dyDescent="0.25">
      <c r="A21" s="26"/>
      <c r="B21" s="29" t="s">
        <v>2</v>
      </c>
      <c r="C21" s="29" t="s">
        <v>3</v>
      </c>
      <c r="D21" s="29" t="s">
        <v>4</v>
      </c>
      <c r="E21" s="29" t="s">
        <v>5</v>
      </c>
      <c r="F21" s="29" t="s">
        <v>6</v>
      </c>
      <c r="G21" s="29" t="s">
        <v>7</v>
      </c>
      <c r="H21" s="29" t="s">
        <v>8</v>
      </c>
      <c r="I21" s="29" t="s">
        <v>9</v>
      </c>
      <c r="J21" s="29" t="s">
        <v>10</v>
      </c>
      <c r="K21" s="29" t="s">
        <v>11</v>
      </c>
      <c r="L21" s="29" t="s">
        <v>377</v>
      </c>
      <c r="M21" s="29" t="s">
        <v>378</v>
      </c>
      <c r="N21" s="29" t="s">
        <v>379</v>
      </c>
      <c r="O21" s="29" t="s">
        <v>380</v>
      </c>
      <c r="P21" s="29" t="s">
        <v>381</v>
      </c>
    </row>
    <row r="22" spans="1:17" x14ac:dyDescent="0.25">
      <c r="A22" s="33">
        <f>+A8</f>
        <v>-1283727.3500000001</v>
      </c>
      <c r="B22" s="30">
        <f>+B8</f>
        <v>1510051.5441928413</v>
      </c>
      <c r="C22" s="30">
        <f t="shared" ref="C22:J22" si="0">+C8</f>
        <v>1391779.2537524821</v>
      </c>
      <c r="D22" s="30">
        <f t="shared" si="0"/>
        <v>1435846.3992101066</v>
      </c>
      <c r="E22" s="30">
        <f t="shared" si="0"/>
        <v>1473737.8194106119</v>
      </c>
      <c r="F22" s="30">
        <f t="shared" si="0"/>
        <v>1538631.9919011425</v>
      </c>
      <c r="G22" s="30">
        <f t="shared" si="0"/>
        <v>1596207.3454961991</v>
      </c>
      <c r="H22" s="30">
        <f t="shared" si="0"/>
        <v>1640872.7110610083</v>
      </c>
      <c r="I22" s="30">
        <f t="shared" si="0"/>
        <v>1710695.0811940581</v>
      </c>
      <c r="J22" s="30">
        <f t="shared" si="0"/>
        <v>1771260.5973237623</v>
      </c>
      <c r="K22" s="30">
        <f t="shared" ref="K22" si="1">+K8</f>
        <v>1855593.6805599481</v>
      </c>
      <c r="L22" s="30">
        <f>+L8</f>
        <v>1929211.0004579462</v>
      </c>
      <c r="M22" s="30">
        <f>+M8</f>
        <v>1986351.5406608414</v>
      </c>
      <c r="N22" s="30">
        <f>+N8</f>
        <v>2069880.361983886</v>
      </c>
      <c r="O22" s="30">
        <f>+O8</f>
        <v>2140219.9414930809</v>
      </c>
      <c r="P22" s="30">
        <f>+P8</f>
        <v>2230198.0809077322</v>
      </c>
    </row>
    <row r="23" spans="1:17" x14ac:dyDescent="0.25">
      <c r="A23" s="34" t="s">
        <v>14</v>
      </c>
      <c r="B23" s="30">
        <f>+B22+A22</f>
        <v>226324.19419284118</v>
      </c>
      <c r="C23" s="30">
        <f>+B23+C22</f>
        <v>1618103.4479453233</v>
      </c>
      <c r="D23" s="30">
        <f t="shared" ref="D23:J23" si="2">+C23+D22</f>
        <v>3053949.8471554299</v>
      </c>
      <c r="E23" s="30">
        <f t="shared" si="2"/>
        <v>4527687.6665660422</v>
      </c>
      <c r="F23" s="30">
        <f t="shared" si="2"/>
        <v>6066319.6584671848</v>
      </c>
      <c r="G23" s="30">
        <f t="shared" si="2"/>
        <v>7662527.0039633838</v>
      </c>
      <c r="H23" s="30">
        <f t="shared" si="2"/>
        <v>9303399.7150243931</v>
      </c>
      <c r="I23" s="30">
        <f t="shared" si="2"/>
        <v>11014094.796218451</v>
      </c>
      <c r="J23" s="30">
        <f t="shared" si="2"/>
        <v>12785355.393542213</v>
      </c>
      <c r="K23" s="30">
        <f t="shared" ref="K23" si="3">+J23+K22</f>
        <v>14640949.074102161</v>
      </c>
      <c r="L23" s="30">
        <f>+K23+L22</f>
        <v>16570160.074560108</v>
      </c>
      <c r="M23" s="30">
        <f t="shared" ref="M23" si="4">+L23+M22</f>
        <v>18556511.615220949</v>
      </c>
      <c r="N23" s="30">
        <f t="shared" ref="N23" si="5">+M23+N22</f>
        <v>20626391.977204837</v>
      </c>
      <c r="O23" s="30">
        <f t="shared" ref="O23" si="6">+N23+O22</f>
        <v>22766611.918697916</v>
      </c>
      <c r="P23" s="30">
        <f t="shared" ref="P23" si="7">+O23+P22</f>
        <v>24996809.999605648</v>
      </c>
    </row>
    <row r="24" spans="1:17" x14ac:dyDescent="0.25">
      <c r="A24" s="26"/>
      <c r="B24" s="26"/>
      <c r="C24" s="26"/>
      <c r="D24" s="5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7" x14ac:dyDescent="0.25">
      <c r="A25" s="94"/>
      <c r="B25" s="94"/>
      <c r="C25" s="94"/>
      <c r="D25" s="94"/>
      <c r="E25" s="94"/>
      <c r="F25" s="94"/>
      <c r="H25" s="138" t="s">
        <v>413</v>
      </c>
      <c r="I25" s="139"/>
      <c r="J25" s="94"/>
      <c r="K25" s="94"/>
      <c r="L25" s="94"/>
      <c r="M25" s="94"/>
      <c r="N25" s="94"/>
      <c r="O25" s="94"/>
      <c r="P25" s="94"/>
    </row>
    <row r="26" spans="1:17" x14ac:dyDescent="0.25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pans="1:17" x14ac:dyDescent="0.25">
      <c r="G27" s="58"/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 spans="1:17" x14ac:dyDescent="0.25">
      <c r="G28" s="17"/>
    </row>
  </sheetData>
  <mergeCells count="6">
    <mergeCell ref="H25:I25"/>
    <mergeCell ref="A2:P2"/>
    <mergeCell ref="A4:P4"/>
    <mergeCell ref="B6:P6"/>
    <mergeCell ref="A19:P19"/>
    <mergeCell ref="B20:P20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8" scale="7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abSelected="1" workbookViewId="0">
      <selection activeCell="P16" sqref="P16"/>
    </sheetView>
  </sheetViews>
  <sheetFormatPr defaultRowHeight="15" x14ac:dyDescent="0.25"/>
  <cols>
    <col min="1" max="1" width="6.85546875" style="35" customWidth="1"/>
    <col min="2" max="2" width="43.5703125" customWidth="1"/>
    <col min="3" max="3" width="7.140625" bestFit="1" customWidth="1"/>
    <col min="4" max="4" width="7.5703125" style="35" bestFit="1" customWidth="1"/>
    <col min="5" max="5" width="14.7109375" style="6" customWidth="1"/>
    <col min="6" max="6" width="12.7109375" style="6" bestFit="1" customWidth="1"/>
    <col min="7" max="7" width="16.7109375" customWidth="1"/>
    <col min="8" max="8" width="13.42578125" customWidth="1"/>
    <col min="9" max="9" width="14.42578125" bestFit="1" customWidth="1"/>
  </cols>
  <sheetData>
    <row r="1" spans="1:7" x14ac:dyDescent="0.25">
      <c r="A1" s="147" t="s">
        <v>34</v>
      </c>
      <c r="B1" s="147"/>
      <c r="C1" s="147"/>
      <c r="D1" s="147"/>
      <c r="E1" s="147"/>
      <c r="F1" s="147"/>
    </row>
    <row r="3" spans="1:7" x14ac:dyDescent="0.25">
      <c r="A3" s="36" t="s">
        <v>35</v>
      </c>
      <c r="B3" s="37"/>
      <c r="C3" s="37"/>
      <c r="D3" s="62"/>
      <c r="E3" s="7"/>
      <c r="F3" s="7"/>
    </row>
    <row r="4" spans="1:7" x14ac:dyDescent="0.25">
      <c r="A4" s="148" t="s">
        <v>416</v>
      </c>
      <c r="B4" s="148"/>
      <c r="C4" s="148"/>
      <c r="D4" s="148"/>
      <c r="E4" s="148"/>
      <c r="F4" s="148"/>
    </row>
    <row r="5" spans="1:7" x14ac:dyDescent="0.25">
      <c r="A5" s="147" t="s">
        <v>368</v>
      </c>
      <c r="B5" s="147"/>
      <c r="C5" s="147"/>
      <c r="D5" s="147"/>
      <c r="E5" s="147"/>
      <c r="F5" s="147"/>
    </row>
    <row r="6" spans="1:7" x14ac:dyDescent="0.25">
      <c r="G6" s="122" t="s">
        <v>414</v>
      </c>
    </row>
    <row r="7" spans="1:7" x14ac:dyDescent="0.25">
      <c r="A7" s="68" t="s">
        <v>40</v>
      </c>
      <c r="B7" s="68" t="s">
        <v>39</v>
      </c>
      <c r="C7" s="68" t="s">
        <v>360</v>
      </c>
      <c r="D7" s="68" t="s">
        <v>36</v>
      </c>
      <c r="E7" s="69" t="s">
        <v>37</v>
      </c>
      <c r="F7" s="69" t="s">
        <v>38</v>
      </c>
      <c r="G7" s="68" t="s">
        <v>369</v>
      </c>
    </row>
    <row r="8" spans="1:7" x14ac:dyDescent="0.25">
      <c r="A8" s="71">
        <v>1</v>
      </c>
      <c r="B8" s="72" t="s">
        <v>42</v>
      </c>
      <c r="C8" s="70"/>
      <c r="D8" s="71">
        <f>SUM(D9:D31)</f>
        <v>92</v>
      </c>
      <c r="E8" s="73"/>
      <c r="F8" s="69">
        <f>SUM(F9:F31)</f>
        <v>131306.88999999998</v>
      </c>
      <c r="G8" s="70"/>
    </row>
    <row r="9" spans="1:7" x14ac:dyDescent="0.25">
      <c r="A9" s="71" t="s">
        <v>79</v>
      </c>
      <c r="B9" s="74" t="s">
        <v>41</v>
      </c>
      <c r="C9" s="71" t="s">
        <v>356</v>
      </c>
      <c r="D9" s="71">
        <f>INT(4170/150)*2+2</f>
        <v>56</v>
      </c>
      <c r="E9" s="85">
        <v>1238.1099999999999</v>
      </c>
      <c r="F9" s="86">
        <f>E9*D9</f>
        <v>69334.159999999989</v>
      </c>
      <c r="G9" s="70" t="s">
        <v>343</v>
      </c>
    </row>
    <row r="10" spans="1:7" x14ac:dyDescent="0.25">
      <c r="A10" s="71"/>
      <c r="B10" s="70" t="s">
        <v>362</v>
      </c>
      <c r="C10" s="70"/>
      <c r="D10" s="71"/>
      <c r="E10" s="85"/>
      <c r="F10" s="86"/>
      <c r="G10" s="70"/>
    </row>
    <row r="11" spans="1:7" x14ac:dyDescent="0.25">
      <c r="A11" s="71"/>
      <c r="B11" s="70" t="s">
        <v>365</v>
      </c>
      <c r="C11" s="70"/>
      <c r="D11" s="71"/>
      <c r="E11" s="85"/>
      <c r="F11" s="86"/>
      <c r="G11" s="70"/>
    </row>
    <row r="12" spans="1:7" x14ac:dyDescent="0.25">
      <c r="A12" s="71"/>
      <c r="B12" s="70"/>
      <c r="C12" s="70"/>
      <c r="D12" s="71"/>
      <c r="E12" s="85"/>
      <c r="F12" s="86"/>
      <c r="G12" s="70"/>
    </row>
    <row r="13" spans="1:7" x14ac:dyDescent="0.25">
      <c r="A13" s="71" t="s">
        <v>80</v>
      </c>
      <c r="B13" s="74" t="s">
        <v>43</v>
      </c>
      <c r="C13" s="71" t="s">
        <v>356</v>
      </c>
      <c r="D13" s="71">
        <v>3</v>
      </c>
      <c r="E13" s="85">
        <f>+E9</f>
        <v>1238.1099999999999</v>
      </c>
      <c r="F13" s="86">
        <f t="shared" ref="F13:F31" si="0">E13*D13</f>
        <v>3714.33</v>
      </c>
      <c r="G13" s="70" t="s">
        <v>343</v>
      </c>
    </row>
    <row r="14" spans="1:7" x14ac:dyDescent="0.25">
      <c r="A14" s="71"/>
      <c r="B14" s="70" t="s">
        <v>366</v>
      </c>
      <c r="C14" s="70"/>
      <c r="D14" s="71"/>
      <c r="E14" s="85"/>
      <c r="F14" s="86"/>
      <c r="G14" s="70"/>
    </row>
    <row r="15" spans="1:7" x14ac:dyDescent="0.25">
      <c r="A15" s="71"/>
      <c r="B15" s="74"/>
      <c r="C15" s="70"/>
      <c r="D15" s="71"/>
      <c r="E15" s="85"/>
      <c r="F15" s="86"/>
      <c r="G15" s="70"/>
    </row>
    <row r="16" spans="1:7" x14ac:dyDescent="0.25">
      <c r="A16" s="71" t="s">
        <v>81</v>
      </c>
      <c r="B16" s="74" t="s">
        <v>44</v>
      </c>
      <c r="C16" s="71" t="s">
        <v>356</v>
      </c>
      <c r="D16" s="71">
        <v>4</v>
      </c>
      <c r="E16" s="85">
        <v>1283.73</v>
      </c>
      <c r="F16" s="86">
        <f t="shared" si="0"/>
        <v>5134.92</v>
      </c>
      <c r="G16" s="70" t="s">
        <v>343</v>
      </c>
    </row>
    <row r="17" spans="1:7" x14ac:dyDescent="0.25">
      <c r="A17" s="71"/>
      <c r="B17" s="74" t="s">
        <v>333</v>
      </c>
      <c r="C17" s="70"/>
      <c r="D17" s="71"/>
      <c r="E17" s="85"/>
      <c r="F17" s="86"/>
      <c r="G17" s="70"/>
    </row>
    <row r="18" spans="1:7" x14ac:dyDescent="0.25">
      <c r="A18" s="71"/>
      <c r="B18" s="74"/>
      <c r="C18" s="70"/>
      <c r="D18" s="71"/>
      <c r="E18" s="85"/>
      <c r="F18" s="86"/>
      <c r="G18" s="70"/>
    </row>
    <row r="19" spans="1:7" x14ac:dyDescent="0.25">
      <c r="A19" s="71" t="s">
        <v>81</v>
      </c>
      <c r="B19" s="70" t="s">
        <v>363</v>
      </c>
      <c r="C19" s="71" t="s">
        <v>356</v>
      </c>
      <c r="D19" s="71">
        <v>6</v>
      </c>
      <c r="E19" s="85">
        <v>1375.01</v>
      </c>
      <c r="F19" s="86">
        <f t="shared" ref="F19" si="1">E19*D19</f>
        <v>8250.06</v>
      </c>
      <c r="G19" s="70" t="s">
        <v>343</v>
      </c>
    </row>
    <row r="20" spans="1:7" x14ac:dyDescent="0.25">
      <c r="A20" s="71"/>
      <c r="B20" s="70" t="s">
        <v>364</v>
      </c>
      <c r="C20" s="70"/>
      <c r="D20" s="71"/>
      <c r="E20" s="85"/>
      <c r="F20" s="86"/>
      <c r="G20" s="70"/>
    </row>
    <row r="21" spans="1:7" x14ac:dyDescent="0.25">
      <c r="A21" s="71"/>
      <c r="B21" s="74"/>
      <c r="C21" s="70"/>
      <c r="D21" s="71"/>
      <c r="E21" s="85"/>
      <c r="F21" s="86"/>
      <c r="G21" s="70"/>
    </row>
    <row r="22" spans="1:7" ht="30" x14ac:dyDescent="0.25">
      <c r="A22" s="71" t="s">
        <v>82</v>
      </c>
      <c r="B22" s="75" t="s">
        <v>45</v>
      </c>
      <c r="C22" s="71" t="s">
        <v>356</v>
      </c>
      <c r="D22" s="71">
        <v>4</v>
      </c>
      <c r="E22" s="85">
        <v>2512.59</v>
      </c>
      <c r="F22" s="86">
        <f t="shared" si="0"/>
        <v>10050.36</v>
      </c>
      <c r="G22" s="70" t="s">
        <v>343</v>
      </c>
    </row>
    <row r="23" spans="1:7" x14ac:dyDescent="0.25">
      <c r="A23" s="71"/>
      <c r="B23" s="74" t="s">
        <v>334</v>
      </c>
      <c r="C23" s="76"/>
      <c r="D23" s="71"/>
      <c r="E23" s="85"/>
      <c r="F23" s="86"/>
      <c r="G23" s="70"/>
    </row>
    <row r="24" spans="1:7" x14ac:dyDescent="0.25">
      <c r="A24" s="71"/>
      <c r="B24" s="75"/>
      <c r="C24" s="76"/>
      <c r="D24" s="71"/>
      <c r="E24" s="85"/>
      <c r="F24" s="86"/>
      <c r="G24" s="70"/>
    </row>
    <row r="25" spans="1:7" x14ac:dyDescent="0.25">
      <c r="A25" s="71" t="s">
        <v>83</v>
      </c>
      <c r="B25" s="75" t="s">
        <v>337</v>
      </c>
      <c r="C25" s="71" t="s">
        <v>356</v>
      </c>
      <c r="D25" s="71">
        <v>4</v>
      </c>
      <c r="E25" s="85">
        <f>+E19</f>
        <v>1375.01</v>
      </c>
      <c r="F25" s="86">
        <f t="shared" si="0"/>
        <v>5500.04</v>
      </c>
      <c r="G25" s="70" t="s">
        <v>343</v>
      </c>
    </row>
    <row r="26" spans="1:7" x14ac:dyDescent="0.25">
      <c r="A26" s="71"/>
      <c r="B26" s="74" t="s">
        <v>335</v>
      </c>
      <c r="C26" s="76"/>
      <c r="D26" s="71"/>
      <c r="E26" s="85"/>
      <c r="F26" s="86"/>
      <c r="G26" s="70"/>
    </row>
    <row r="27" spans="1:7" x14ac:dyDescent="0.25">
      <c r="A27" s="71"/>
      <c r="B27" s="75"/>
      <c r="C27" s="76"/>
      <c r="D27" s="71"/>
      <c r="E27" s="85"/>
      <c r="F27" s="86"/>
      <c r="G27" s="70"/>
    </row>
    <row r="28" spans="1:7" x14ac:dyDescent="0.25">
      <c r="A28" s="71" t="s">
        <v>84</v>
      </c>
      <c r="B28" s="74" t="s">
        <v>46</v>
      </c>
      <c r="C28" s="71" t="s">
        <v>356</v>
      </c>
      <c r="D28" s="71">
        <v>14</v>
      </c>
      <c r="E28" s="85">
        <v>1665.93</v>
      </c>
      <c r="F28" s="86">
        <f t="shared" si="0"/>
        <v>23323.02</v>
      </c>
      <c r="G28" s="70" t="s">
        <v>343</v>
      </c>
    </row>
    <row r="29" spans="1:7" x14ac:dyDescent="0.25">
      <c r="A29" s="71"/>
      <c r="B29" s="76" t="s">
        <v>367</v>
      </c>
      <c r="C29" s="70"/>
      <c r="D29" s="71"/>
      <c r="E29" s="85"/>
      <c r="F29" s="86"/>
      <c r="G29" s="70"/>
    </row>
    <row r="30" spans="1:7" x14ac:dyDescent="0.25">
      <c r="A30" s="71"/>
      <c r="B30" s="74"/>
      <c r="C30" s="70"/>
      <c r="D30" s="71"/>
      <c r="E30" s="85"/>
      <c r="F30" s="86"/>
      <c r="G30" s="70"/>
    </row>
    <row r="31" spans="1:7" x14ac:dyDescent="0.25">
      <c r="A31" s="71" t="s">
        <v>85</v>
      </c>
      <c r="B31" s="74" t="s">
        <v>47</v>
      </c>
      <c r="C31" s="71" t="s">
        <v>356</v>
      </c>
      <c r="D31" s="71">
        <v>1</v>
      </c>
      <c r="E31" s="85">
        <v>6000</v>
      </c>
      <c r="F31" s="86">
        <f t="shared" si="0"/>
        <v>6000</v>
      </c>
      <c r="G31" s="70" t="s">
        <v>344</v>
      </c>
    </row>
    <row r="32" spans="1:7" x14ac:dyDescent="0.25">
      <c r="A32" s="71"/>
      <c r="B32" s="76" t="s">
        <v>336</v>
      </c>
      <c r="C32" s="70"/>
      <c r="D32" s="71"/>
      <c r="E32" s="85"/>
      <c r="F32" s="86"/>
      <c r="G32" s="70"/>
    </row>
    <row r="33" spans="1:9" x14ac:dyDescent="0.25">
      <c r="A33" s="71"/>
      <c r="B33" s="70"/>
      <c r="C33" s="70"/>
      <c r="D33" s="71"/>
      <c r="E33" s="85"/>
      <c r="F33" s="86"/>
      <c r="G33" s="70"/>
    </row>
    <row r="34" spans="1:9" x14ac:dyDescent="0.25">
      <c r="A34" s="71"/>
      <c r="B34" s="70"/>
      <c r="C34" s="70"/>
      <c r="D34" s="71"/>
      <c r="E34" s="85"/>
      <c r="F34" s="86"/>
      <c r="G34" s="70"/>
    </row>
    <row r="35" spans="1:9" x14ac:dyDescent="0.25">
      <c r="A35" s="68">
        <v>2</v>
      </c>
      <c r="B35" s="72" t="s">
        <v>48</v>
      </c>
      <c r="C35" s="70"/>
      <c r="D35" s="71"/>
      <c r="E35" s="85"/>
      <c r="F35" s="87">
        <f>F36</f>
        <v>94690.256733929986</v>
      </c>
      <c r="G35" s="70"/>
    </row>
    <row r="36" spans="1:9" x14ac:dyDescent="0.25">
      <c r="A36" s="71" t="s">
        <v>86</v>
      </c>
      <c r="B36" s="70" t="s">
        <v>49</v>
      </c>
      <c r="C36" s="77">
        <f>+ENCARGOS!C46</f>
        <v>0.72113700000000003</v>
      </c>
      <c r="D36" s="71"/>
      <c r="E36" s="85">
        <f>F8</f>
        <v>131306.88999999998</v>
      </c>
      <c r="F36" s="86">
        <f>E36*C36</f>
        <v>94690.256733929986</v>
      </c>
      <c r="G36" s="70" t="s">
        <v>359</v>
      </c>
    </row>
    <row r="37" spans="1:9" x14ac:dyDescent="0.25">
      <c r="A37" s="71"/>
      <c r="B37" s="70"/>
      <c r="C37" s="70"/>
      <c r="D37" s="71"/>
      <c r="E37" s="85"/>
      <c r="F37" s="86"/>
      <c r="G37" s="70"/>
    </row>
    <row r="38" spans="1:9" x14ac:dyDescent="0.25">
      <c r="A38" s="68">
        <v>3</v>
      </c>
      <c r="B38" s="72" t="s">
        <v>50</v>
      </c>
      <c r="C38" s="70"/>
      <c r="D38" s="71"/>
      <c r="E38" s="85"/>
      <c r="F38" s="87">
        <f>SUM(F39:F42)</f>
        <v>20485.400000000001</v>
      </c>
      <c r="G38" s="70"/>
    </row>
    <row r="39" spans="1:9" x14ac:dyDescent="0.25">
      <c r="A39" s="71" t="s">
        <v>87</v>
      </c>
      <c r="B39" s="70" t="s">
        <v>51</v>
      </c>
      <c r="C39" s="71" t="s">
        <v>356</v>
      </c>
      <c r="D39" s="71">
        <f>+$D$8</f>
        <v>92</v>
      </c>
      <c r="E39" s="85">
        <v>12</v>
      </c>
      <c r="F39" s="86">
        <f>E39*D39</f>
        <v>1104</v>
      </c>
      <c r="G39" s="70" t="s">
        <v>344</v>
      </c>
    </row>
    <row r="40" spans="1:9" x14ac:dyDescent="0.25">
      <c r="A40" s="71" t="s">
        <v>88</v>
      </c>
      <c r="B40" s="70" t="s">
        <v>52</v>
      </c>
      <c r="C40" s="71" t="s">
        <v>356</v>
      </c>
      <c r="D40" s="71">
        <f t="shared" ref="D40:D41" si="2">+$D$8</f>
        <v>92</v>
      </c>
      <c r="E40" s="85">
        <v>1.5</v>
      </c>
      <c r="F40" s="86">
        <f t="shared" ref="F40:F42" si="3">E40*D40</f>
        <v>138</v>
      </c>
      <c r="G40" s="70" t="s">
        <v>344</v>
      </c>
      <c r="I40" s="18"/>
    </row>
    <row r="41" spans="1:9" x14ac:dyDescent="0.25">
      <c r="A41" s="71" t="s">
        <v>89</v>
      </c>
      <c r="B41" s="70" t="s">
        <v>53</v>
      </c>
      <c r="C41" s="71" t="s">
        <v>356</v>
      </c>
      <c r="D41" s="71">
        <f t="shared" si="2"/>
        <v>92</v>
      </c>
      <c r="E41" s="85">
        <v>6</v>
      </c>
      <c r="F41" s="86">
        <f t="shared" si="3"/>
        <v>552</v>
      </c>
      <c r="G41" s="70" t="s">
        <v>344</v>
      </c>
    </row>
    <row r="42" spans="1:9" x14ac:dyDescent="0.25">
      <c r="A42" s="71" t="s">
        <v>90</v>
      </c>
      <c r="B42" s="70" t="s">
        <v>54</v>
      </c>
      <c r="C42" s="71" t="s">
        <v>356</v>
      </c>
      <c r="D42" s="71">
        <f>+$D$8-D31</f>
        <v>91</v>
      </c>
      <c r="E42" s="85">
        <f>26*2*3.95</f>
        <v>205.4</v>
      </c>
      <c r="F42" s="86">
        <f t="shared" si="3"/>
        <v>18691.400000000001</v>
      </c>
      <c r="G42" s="70" t="s">
        <v>345</v>
      </c>
    </row>
    <row r="43" spans="1:9" x14ac:dyDescent="0.25">
      <c r="A43" s="71"/>
      <c r="B43" s="70"/>
      <c r="C43" s="70"/>
      <c r="D43" s="71"/>
      <c r="E43" s="85"/>
      <c r="F43" s="86"/>
      <c r="G43" s="70"/>
    </row>
    <row r="44" spans="1:9" x14ac:dyDescent="0.25">
      <c r="A44" s="68">
        <v>4</v>
      </c>
      <c r="B44" s="72" t="s">
        <v>55</v>
      </c>
      <c r="C44" s="70"/>
      <c r="D44" s="71"/>
      <c r="E44" s="85"/>
      <c r="F44" s="87">
        <f>SUM(F45:F57)</f>
        <v>6255.4641666666676</v>
      </c>
      <c r="G44" s="70"/>
    </row>
    <row r="45" spans="1:9" x14ac:dyDescent="0.25">
      <c r="A45" s="71" t="s">
        <v>91</v>
      </c>
      <c r="B45" s="70" t="s">
        <v>56</v>
      </c>
      <c r="C45" s="71" t="s">
        <v>115</v>
      </c>
      <c r="D45" s="71">
        <f>+D8-D22-D25-D31</f>
        <v>83</v>
      </c>
      <c r="E45" s="85">
        <v>177.35</v>
      </c>
      <c r="F45" s="88">
        <f>(E45*D45)/12</f>
        <v>1226.6708333333333</v>
      </c>
      <c r="G45" s="70" t="s">
        <v>344</v>
      </c>
    </row>
    <row r="46" spans="1:9" x14ac:dyDescent="0.25">
      <c r="A46" s="71"/>
      <c r="B46" s="70" t="s">
        <v>339</v>
      </c>
      <c r="C46" s="71"/>
      <c r="D46" s="71"/>
      <c r="E46" s="85"/>
      <c r="F46" s="88"/>
      <c r="G46" s="70"/>
    </row>
    <row r="47" spans="1:9" x14ac:dyDescent="0.25">
      <c r="A47" s="71"/>
      <c r="B47" s="70"/>
      <c r="C47" s="71"/>
      <c r="D47" s="71"/>
      <c r="E47" s="85"/>
      <c r="F47" s="88"/>
      <c r="G47" s="70"/>
    </row>
    <row r="48" spans="1:9" ht="30" x14ac:dyDescent="0.25">
      <c r="A48" s="71" t="s">
        <v>92</v>
      </c>
      <c r="B48" s="76" t="s">
        <v>338</v>
      </c>
      <c r="C48" s="78" t="s">
        <v>116</v>
      </c>
      <c r="D48" s="71">
        <f>+$D$45</f>
        <v>83</v>
      </c>
      <c r="E48" s="85">
        <f>74.9+49+27.9+34.9</f>
        <v>186.70000000000002</v>
      </c>
      <c r="F48" s="88">
        <f>(E48*D48)*2/12</f>
        <v>2582.6833333333338</v>
      </c>
      <c r="G48" s="70" t="s">
        <v>344</v>
      </c>
    </row>
    <row r="49" spans="1:7" x14ac:dyDescent="0.25">
      <c r="A49" s="71"/>
      <c r="B49" s="70" t="s">
        <v>340</v>
      </c>
      <c r="C49" s="78"/>
      <c r="D49" s="71"/>
      <c r="E49" s="85"/>
      <c r="F49" s="88"/>
      <c r="G49" s="70"/>
    </row>
    <row r="50" spans="1:7" x14ac:dyDescent="0.25">
      <c r="A50" s="71"/>
      <c r="B50" s="76"/>
      <c r="C50" s="78"/>
      <c r="D50" s="71"/>
      <c r="E50" s="85"/>
      <c r="F50" s="88"/>
      <c r="G50" s="70"/>
    </row>
    <row r="51" spans="1:7" x14ac:dyDescent="0.25">
      <c r="A51" s="71" t="s">
        <v>93</v>
      </c>
      <c r="B51" s="70" t="s">
        <v>57</v>
      </c>
      <c r="C51" s="71" t="s">
        <v>116</v>
      </c>
      <c r="D51" s="71">
        <f t="shared" ref="D51" si="4">+$D$45</f>
        <v>83</v>
      </c>
      <c r="E51" s="85">
        <v>69.8</v>
      </c>
      <c r="F51" s="88">
        <f>(E51*D51)*2/12</f>
        <v>965.56666666666661</v>
      </c>
      <c r="G51" s="70" t="s">
        <v>344</v>
      </c>
    </row>
    <row r="52" spans="1:7" x14ac:dyDescent="0.25">
      <c r="A52" s="71"/>
      <c r="B52" s="70" t="s">
        <v>341</v>
      </c>
      <c r="C52" s="71"/>
      <c r="D52" s="71"/>
      <c r="E52" s="85"/>
      <c r="F52" s="88"/>
      <c r="G52" s="70"/>
    </row>
    <row r="53" spans="1:7" x14ac:dyDescent="0.25">
      <c r="A53" s="71"/>
      <c r="B53" s="70"/>
      <c r="C53" s="71"/>
      <c r="D53" s="71"/>
      <c r="E53" s="85"/>
      <c r="F53" s="88"/>
      <c r="G53" s="70"/>
    </row>
    <row r="54" spans="1:7" x14ac:dyDescent="0.25">
      <c r="A54" s="71" t="s">
        <v>94</v>
      </c>
      <c r="B54" s="70" t="s">
        <v>58</v>
      </c>
      <c r="C54" s="71" t="s">
        <v>115</v>
      </c>
      <c r="D54" s="71">
        <f>+$D$45-D13-D16</f>
        <v>76</v>
      </c>
      <c r="E54" s="85">
        <v>26.69</v>
      </c>
      <c r="F54" s="88">
        <f>(E54*D54)/12</f>
        <v>169.03666666666666</v>
      </c>
      <c r="G54" s="70" t="s">
        <v>344</v>
      </c>
    </row>
    <row r="55" spans="1:7" x14ac:dyDescent="0.25">
      <c r="A55" s="71"/>
      <c r="B55" s="70" t="s">
        <v>339</v>
      </c>
      <c r="C55" s="71"/>
      <c r="D55" s="71"/>
      <c r="E55" s="85"/>
      <c r="F55" s="88"/>
      <c r="G55" s="70"/>
    </row>
    <row r="56" spans="1:7" x14ac:dyDescent="0.25">
      <c r="A56" s="71"/>
      <c r="B56" s="70"/>
      <c r="C56" s="71"/>
      <c r="D56" s="71"/>
      <c r="E56" s="85"/>
      <c r="F56" s="88"/>
      <c r="G56" s="70"/>
    </row>
    <row r="57" spans="1:7" x14ac:dyDescent="0.25">
      <c r="A57" s="71" t="s">
        <v>95</v>
      </c>
      <c r="B57" s="70" t="s">
        <v>59</v>
      </c>
      <c r="C57" s="71" t="s">
        <v>117</v>
      </c>
      <c r="D57" s="71">
        <f>+D54</f>
        <v>76</v>
      </c>
      <c r="E57" s="85">
        <v>51.77</v>
      </c>
      <c r="F57" s="88">
        <f>(E57*D57)*4/12</f>
        <v>1311.5066666666669</v>
      </c>
      <c r="G57" s="70" t="s">
        <v>344</v>
      </c>
    </row>
    <row r="58" spans="1:7" x14ac:dyDescent="0.25">
      <c r="A58" s="71"/>
      <c r="B58" s="70" t="s">
        <v>342</v>
      </c>
      <c r="C58" s="70"/>
      <c r="D58" s="71"/>
      <c r="E58" s="85"/>
      <c r="F58" s="88"/>
      <c r="G58" s="70"/>
    </row>
    <row r="59" spans="1:7" x14ac:dyDescent="0.25">
      <c r="A59" s="71"/>
      <c r="B59" s="70"/>
      <c r="C59" s="70"/>
      <c r="D59" s="71"/>
      <c r="E59" s="85"/>
      <c r="F59" s="86"/>
      <c r="G59" s="70"/>
    </row>
    <row r="60" spans="1:7" x14ac:dyDescent="0.25">
      <c r="A60" s="68">
        <v>5</v>
      </c>
      <c r="B60" s="72" t="s">
        <v>60</v>
      </c>
      <c r="C60" s="70"/>
      <c r="D60" s="71"/>
      <c r="E60" s="85"/>
      <c r="F60" s="87">
        <f>SUM(F61:F69)</f>
        <v>47528.68</v>
      </c>
      <c r="G60" s="70"/>
    </row>
    <row r="61" spans="1:7" x14ac:dyDescent="0.25">
      <c r="A61" s="71" t="s">
        <v>96</v>
      </c>
      <c r="B61" s="70" t="s">
        <v>61</v>
      </c>
      <c r="C61" s="71" t="s">
        <v>356</v>
      </c>
      <c r="D61" s="71">
        <v>1</v>
      </c>
      <c r="E61" s="84">
        <v>3700</v>
      </c>
      <c r="F61" s="86">
        <f>E61*D61</f>
        <v>3700</v>
      </c>
      <c r="G61" s="70" t="s">
        <v>344</v>
      </c>
    </row>
    <row r="62" spans="1:7" x14ac:dyDescent="0.25">
      <c r="A62" s="71" t="s">
        <v>97</v>
      </c>
      <c r="B62" s="70" t="s">
        <v>370</v>
      </c>
      <c r="C62" s="71" t="s">
        <v>356</v>
      </c>
      <c r="D62" s="71">
        <v>1</v>
      </c>
      <c r="E62" s="84">
        <v>1850</v>
      </c>
      <c r="F62" s="86">
        <f t="shared" ref="F62:F69" si="5">E62*D62</f>
        <v>1850</v>
      </c>
      <c r="G62" s="70" t="s">
        <v>344</v>
      </c>
    </row>
    <row r="63" spans="1:7" x14ac:dyDescent="0.25">
      <c r="A63" s="71" t="s">
        <v>98</v>
      </c>
      <c r="B63" s="70" t="s">
        <v>349</v>
      </c>
      <c r="C63" s="71" t="s">
        <v>356</v>
      </c>
      <c r="D63" s="71">
        <v>3</v>
      </c>
      <c r="E63" s="84">
        <v>6799.56</v>
      </c>
      <c r="F63" s="86">
        <f t="shared" si="5"/>
        <v>20398.68</v>
      </c>
      <c r="G63" s="70" t="s">
        <v>351</v>
      </c>
    </row>
    <row r="64" spans="1:7" x14ac:dyDescent="0.25">
      <c r="A64" s="71" t="s">
        <v>99</v>
      </c>
      <c r="B64" s="70" t="s">
        <v>350</v>
      </c>
      <c r="C64" s="71" t="s">
        <v>356</v>
      </c>
      <c r="D64" s="71">
        <v>5</v>
      </c>
      <c r="E64" s="84">
        <v>1300</v>
      </c>
      <c r="F64" s="86">
        <f t="shared" si="5"/>
        <v>6500</v>
      </c>
      <c r="G64" s="70" t="s">
        <v>344</v>
      </c>
    </row>
    <row r="65" spans="1:9" x14ac:dyDescent="0.25">
      <c r="A65" s="71" t="s">
        <v>100</v>
      </c>
      <c r="B65" s="70" t="s">
        <v>62</v>
      </c>
      <c r="C65" s="71" t="s">
        <v>356</v>
      </c>
      <c r="D65" s="79">
        <v>3000</v>
      </c>
      <c r="E65" s="84">
        <v>1.1000000000000001</v>
      </c>
      <c r="F65" s="86">
        <f t="shared" si="5"/>
        <v>3300.0000000000005</v>
      </c>
      <c r="G65" s="70" t="s">
        <v>344</v>
      </c>
    </row>
    <row r="66" spans="1:9" x14ac:dyDescent="0.25">
      <c r="A66" s="71" t="s">
        <v>101</v>
      </c>
      <c r="B66" s="70" t="s">
        <v>63</v>
      </c>
      <c r="C66" s="71" t="s">
        <v>356</v>
      </c>
      <c r="D66" s="71">
        <v>1</v>
      </c>
      <c r="E66" s="84">
        <v>3000</v>
      </c>
      <c r="F66" s="86">
        <f t="shared" si="5"/>
        <v>3000</v>
      </c>
      <c r="G66" s="70" t="s">
        <v>344</v>
      </c>
    </row>
    <row r="67" spans="1:9" x14ac:dyDescent="0.25">
      <c r="A67" s="71" t="s">
        <v>102</v>
      </c>
      <c r="B67" s="70" t="s">
        <v>371</v>
      </c>
      <c r="C67" s="71" t="s">
        <v>356</v>
      </c>
      <c r="D67" s="71">
        <f>+D82</f>
        <v>56</v>
      </c>
      <c r="E67" s="84">
        <v>76</v>
      </c>
      <c r="F67" s="86">
        <f t="shared" si="5"/>
        <v>4256</v>
      </c>
      <c r="G67" s="70" t="s">
        <v>344</v>
      </c>
    </row>
    <row r="68" spans="1:9" x14ac:dyDescent="0.25">
      <c r="A68" s="71" t="s">
        <v>103</v>
      </c>
      <c r="B68" s="70" t="s">
        <v>64</v>
      </c>
      <c r="C68" s="71" t="s">
        <v>356</v>
      </c>
      <c r="D68" s="71">
        <f>+D8</f>
        <v>92</v>
      </c>
      <c r="E68" s="84">
        <v>22</v>
      </c>
      <c r="F68" s="86">
        <f t="shared" si="5"/>
        <v>2024</v>
      </c>
      <c r="G68" s="70" t="s">
        <v>344</v>
      </c>
    </row>
    <row r="69" spans="1:9" x14ac:dyDescent="0.25">
      <c r="A69" s="71" t="s">
        <v>348</v>
      </c>
      <c r="B69" s="70" t="s">
        <v>65</v>
      </c>
      <c r="C69" s="71" t="s">
        <v>356</v>
      </c>
      <c r="D69" s="71">
        <v>1</v>
      </c>
      <c r="E69" s="85">
        <v>2500</v>
      </c>
      <c r="F69" s="86">
        <f t="shared" si="5"/>
        <v>2500</v>
      </c>
      <c r="G69" s="70" t="s">
        <v>344</v>
      </c>
    </row>
    <row r="70" spans="1:9" x14ac:dyDescent="0.25">
      <c r="A70" s="71"/>
      <c r="B70" s="70"/>
      <c r="C70" s="71"/>
      <c r="D70" s="71"/>
      <c r="E70" s="85"/>
      <c r="F70" s="86"/>
      <c r="G70" s="70"/>
    </row>
    <row r="71" spans="1:9" x14ac:dyDescent="0.25">
      <c r="A71" s="91">
        <v>6</v>
      </c>
      <c r="B71" s="72" t="s">
        <v>104</v>
      </c>
      <c r="C71" s="70"/>
      <c r="D71" s="71"/>
      <c r="E71" s="85"/>
      <c r="F71" s="87">
        <f>SUM(F72:F85)</f>
        <v>43769.279166666667</v>
      </c>
      <c r="G71" s="70"/>
    </row>
    <row r="72" spans="1:9" x14ac:dyDescent="0.25">
      <c r="A72" s="82" t="s">
        <v>105</v>
      </c>
      <c r="B72" s="70" t="s">
        <v>372</v>
      </c>
      <c r="C72" s="71" t="s">
        <v>356</v>
      </c>
      <c r="D72" s="71">
        <v>100</v>
      </c>
      <c r="E72" s="85">
        <v>1800</v>
      </c>
      <c r="F72" s="86">
        <f>E72*D72/60</f>
        <v>3000</v>
      </c>
      <c r="G72" s="70" t="s">
        <v>344</v>
      </c>
      <c r="H72" s="18"/>
      <c r="I72" s="18"/>
    </row>
    <row r="73" spans="1:9" ht="15.75" customHeight="1" x14ac:dyDescent="0.25">
      <c r="A73" s="82" t="s">
        <v>106</v>
      </c>
      <c r="B73" s="76" t="s">
        <v>361</v>
      </c>
      <c r="C73" s="78" t="s">
        <v>357</v>
      </c>
      <c r="D73" s="79">
        <f>100*0.8*0.6</f>
        <v>48</v>
      </c>
      <c r="E73" s="85">
        <v>419</v>
      </c>
      <c r="F73" s="86">
        <f>E73*D73/60</f>
        <v>335.2</v>
      </c>
      <c r="G73" s="70" t="s">
        <v>351</v>
      </c>
      <c r="H73" s="18"/>
      <c r="I73" s="18"/>
    </row>
    <row r="74" spans="1:9" x14ac:dyDescent="0.25">
      <c r="A74" s="82"/>
      <c r="B74" s="76" t="s">
        <v>373</v>
      </c>
      <c r="C74" s="78"/>
      <c r="D74" s="71"/>
      <c r="E74" s="85"/>
      <c r="F74" s="86"/>
      <c r="G74" s="70"/>
      <c r="I74" s="18"/>
    </row>
    <row r="75" spans="1:9" x14ac:dyDescent="0.25">
      <c r="A75" s="82" t="s">
        <v>107</v>
      </c>
      <c r="B75" s="76" t="s">
        <v>354</v>
      </c>
      <c r="C75" s="78" t="s">
        <v>357</v>
      </c>
      <c r="D75" s="79">
        <f>1200*0.8*0.6</f>
        <v>576</v>
      </c>
      <c r="E75" s="85">
        <v>419</v>
      </c>
      <c r="F75" s="86">
        <f>E75*D75/60</f>
        <v>4022.4</v>
      </c>
      <c r="G75" s="70" t="s">
        <v>351</v>
      </c>
      <c r="H75" s="18"/>
      <c r="I75" s="18"/>
    </row>
    <row r="76" spans="1:9" x14ac:dyDescent="0.25">
      <c r="A76" s="82"/>
      <c r="B76" s="76" t="s">
        <v>374</v>
      </c>
      <c r="C76" s="78"/>
      <c r="D76" s="79"/>
      <c r="E76" s="85"/>
      <c r="F76" s="86"/>
      <c r="G76" s="70"/>
      <c r="I76" s="18"/>
    </row>
    <row r="77" spans="1:9" x14ac:dyDescent="0.25">
      <c r="A77" s="82" t="s">
        <v>108</v>
      </c>
      <c r="B77" s="76" t="s">
        <v>355</v>
      </c>
      <c r="C77" s="78" t="s">
        <v>356</v>
      </c>
      <c r="D77" s="79">
        <v>1200</v>
      </c>
      <c r="E77" s="85">
        <v>297.22000000000003</v>
      </c>
      <c r="F77" s="86">
        <f>E77*D77/60</f>
        <v>5944.4000000000005</v>
      </c>
      <c r="G77" s="70" t="s">
        <v>351</v>
      </c>
      <c r="H77" s="18"/>
      <c r="I77" s="18"/>
    </row>
    <row r="78" spans="1:9" x14ac:dyDescent="0.25">
      <c r="A78" s="82"/>
      <c r="B78" s="76" t="s">
        <v>375</v>
      </c>
      <c r="C78" s="78"/>
      <c r="D78" s="79"/>
      <c r="E78" s="85"/>
      <c r="F78" s="86"/>
      <c r="G78" s="70"/>
      <c r="I78" s="18"/>
    </row>
    <row r="79" spans="1:9" ht="30" x14ac:dyDescent="0.25">
      <c r="A79" s="82" t="s">
        <v>109</v>
      </c>
      <c r="B79" s="76" t="s">
        <v>346</v>
      </c>
      <c r="C79" s="78" t="s">
        <v>357</v>
      </c>
      <c r="D79" s="79">
        <f>4170*1.3</f>
        <v>5421</v>
      </c>
      <c r="E79" s="85">
        <v>34.11</v>
      </c>
      <c r="F79" s="86">
        <f>E79*D79/12</f>
        <v>15409.192499999999</v>
      </c>
      <c r="G79" s="70" t="s">
        <v>351</v>
      </c>
      <c r="H79" s="18"/>
      <c r="I79" s="18"/>
    </row>
    <row r="80" spans="1:9" x14ac:dyDescent="0.25">
      <c r="A80" s="82"/>
      <c r="B80" s="76" t="s">
        <v>358</v>
      </c>
      <c r="C80" s="76"/>
      <c r="D80" s="79"/>
      <c r="E80" s="85"/>
      <c r="F80" s="86"/>
      <c r="G80" s="70"/>
      <c r="I80" s="18"/>
    </row>
    <row r="81" spans="1:9" x14ac:dyDescent="0.25">
      <c r="A81" s="82" t="s">
        <v>110</v>
      </c>
      <c r="B81" s="76" t="s">
        <v>66</v>
      </c>
      <c r="C81" s="78" t="s">
        <v>356</v>
      </c>
      <c r="D81" s="71">
        <v>1</v>
      </c>
      <c r="E81" s="85">
        <v>62000</v>
      </c>
      <c r="F81" s="86">
        <f>E81*D81/12</f>
        <v>5166.666666666667</v>
      </c>
      <c r="G81" s="70" t="s">
        <v>344</v>
      </c>
      <c r="H81" s="18"/>
      <c r="I81" s="18"/>
    </row>
    <row r="82" spans="1:9" ht="30" x14ac:dyDescent="0.25">
      <c r="A82" s="82" t="s">
        <v>111</v>
      </c>
      <c r="B82" s="76" t="s">
        <v>347</v>
      </c>
      <c r="C82" s="78" t="s">
        <v>356</v>
      </c>
      <c r="D82" s="71">
        <f>+D9</f>
        <v>56</v>
      </c>
      <c r="E82" s="85">
        <v>1050</v>
      </c>
      <c r="F82" s="86">
        <f>E82*D82/12</f>
        <v>4900</v>
      </c>
      <c r="G82" s="70" t="s">
        <v>344</v>
      </c>
      <c r="H82" s="18"/>
      <c r="I82" s="18"/>
    </row>
    <row r="83" spans="1:9" x14ac:dyDescent="0.25">
      <c r="A83" s="82" t="s">
        <v>112</v>
      </c>
      <c r="B83" s="76" t="s">
        <v>67</v>
      </c>
      <c r="C83" s="78" t="s">
        <v>356</v>
      </c>
      <c r="D83" s="71">
        <f>+$D$82</f>
        <v>56</v>
      </c>
      <c r="E83" s="85">
        <v>845</v>
      </c>
      <c r="F83" s="86">
        <f>E83*D83/12</f>
        <v>3943.3333333333335</v>
      </c>
      <c r="G83" s="70" t="s">
        <v>344</v>
      </c>
      <c r="H83" s="18"/>
      <c r="I83" s="18"/>
    </row>
    <row r="84" spans="1:9" x14ac:dyDescent="0.25">
      <c r="A84" s="82" t="s">
        <v>113</v>
      </c>
      <c r="B84" s="76" t="s">
        <v>68</v>
      </c>
      <c r="C84" s="78" t="s">
        <v>356</v>
      </c>
      <c r="D84" s="71">
        <f t="shared" ref="D84:D85" si="6">+$D$82</f>
        <v>56</v>
      </c>
      <c r="E84" s="85">
        <v>36.590000000000003</v>
      </c>
      <c r="F84" s="86">
        <f>E84*D84/12</f>
        <v>170.75333333333333</v>
      </c>
      <c r="G84" s="70" t="s">
        <v>344</v>
      </c>
      <c r="H84" s="18"/>
      <c r="I84" s="18"/>
    </row>
    <row r="85" spans="1:9" x14ac:dyDescent="0.25">
      <c r="A85" s="82" t="s">
        <v>353</v>
      </c>
      <c r="B85" s="76" t="s">
        <v>69</v>
      </c>
      <c r="C85" s="78" t="s">
        <v>356</v>
      </c>
      <c r="D85" s="71">
        <f t="shared" si="6"/>
        <v>56</v>
      </c>
      <c r="E85" s="85">
        <v>188</v>
      </c>
      <c r="F85" s="86">
        <f>E85*D85/12</f>
        <v>877.33333333333337</v>
      </c>
      <c r="G85" s="70" t="s">
        <v>344</v>
      </c>
      <c r="H85" s="18"/>
      <c r="I85" s="18"/>
    </row>
    <row r="86" spans="1:9" x14ac:dyDescent="0.25">
      <c r="A86" s="71"/>
      <c r="B86" s="76"/>
      <c r="C86" s="76"/>
      <c r="D86" s="71"/>
      <c r="E86" s="80"/>
      <c r="F86" s="73"/>
      <c r="G86" s="70"/>
      <c r="I86" s="18"/>
    </row>
    <row r="87" spans="1:9" x14ac:dyDescent="0.25">
      <c r="A87" s="71">
        <v>7</v>
      </c>
      <c r="B87" s="76" t="s">
        <v>70</v>
      </c>
      <c r="C87" s="76"/>
      <c r="D87" s="71"/>
      <c r="E87" s="73"/>
      <c r="F87" s="69">
        <f>F88</f>
        <v>10000</v>
      </c>
      <c r="G87" s="70"/>
      <c r="I87" s="18"/>
    </row>
    <row r="88" spans="1:9" ht="30" x14ac:dyDescent="0.25">
      <c r="A88" s="71" t="s">
        <v>114</v>
      </c>
      <c r="B88" s="76" t="s">
        <v>352</v>
      </c>
      <c r="C88" s="78" t="s">
        <v>356</v>
      </c>
      <c r="D88" s="71">
        <v>1</v>
      </c>
      <c r="E88" s="73">
        <v>120000</v>
      </c>
      <c r="F88" s="73">
        <f>+E88/12</f>
        <v>10000</v>
      </c>
      <c r="G88" s="70" t="s">
        <v>344</v>
      </c>
      <c r="H88" s="18"/>
      <c r="I88" s="18"/>
    </row>
    <row r="89" spans="1:9" x14ac:dyDescent="0.25">
      <c r="I89" s="18"/>
    </row>
    <row r="90" spans="1:9" x14ac:dyDescent="0.25">
      <c r="A90" s="136" t="s">
        <v>71</v>
      </c>
      <c r="B90" s="136"/>
      <c r="C90" s="136"/>
      <c r="D90" s="136"/>
      <c r="E90" s="136"/>
      <c r="F90" s="136"/>
      <c r="H90" s="18"/>
    </row>
    <row r="91" spans="1:9" x14ac:dyDescent="0.25">
      <c r="A91" s="61">
        <v>1</v>
      </c>
      <c r="B91" s="89" t="s">
        <v>72</v>
      </c>
      <c r="C91" s="90"/>
      <c r="D91" s="146">
        <f>+F8*12</f>
        <v>1575682.6799999997</v>
      </c>
      <c r="E91" s="146"/>
      <c r="F91" s="146"/>
      <c r="G91" s="20"/>
      <c r="H91" s="18"/>
    </row>
    <row r="92" spans="1:9" x14ac:dyDescent="0.25">
      <c r="A92" s="61">
        <v>2</v>
      </c>
      <c r="B92" s="89" t="s">
        <v>73</v>
      </c>
      <c r="C92" s="90"/>
      <c r="D92" s="146">
        <f>+F35*12</f>
        <v>1136283.0808071599</v>
      </c>
      <c r="E92" s="146"/>
      <c r="F92" s="146"/>
      <c r="G92" s="20"/>
      <c r="H92" s="18"/>
    </row>
    <row r="93" spans="1:9" x14ac:dyDescent="0.25">
      <c r="A93" s="61">
        <v>3</v>
      </c>
      <c r="B93" s="89" t="s">
        <v>74</v>
      </c>
      <c r="C93" s="90"/>
      <c r="D93" s="146">
        <f>+F38*12</f>
        <v>245824.80000000002</v>
      </c>
      <c r="E93" s="146"/>
      <c r="F93" s="146"/>
      <c r="G93" s="20"/>
      <c r="H93" s="18"/>
    </row>
    <row r="94" spans="1:9" ht="15.75" customHeight="1" x14ac:dyDescent="0.25">
      <c r="A94" s="61">
        <v>4</v>
      </c>
      <c r="B94" s="89" t="s">
        <v>75</v>
      </c>
      <c r="C94" s="90"/>
      <c r="D94" s="146">
        <f>+F44*12</f>
        <v>75065.570000000007</v>
      </c>
      <c r="E94" s="146"/>
      <c r="F94" s="146"/>
      <c r="G94" s="20"/>
      <c r="H94" s="18"/>
    </row>
    <row r="95" spans="1:9" x14ac:dyDescent="0.25">
      <c r="A95" s="61">
        <v>5</v>
      </c>
      <c r="B95" s="89" t="s">
        <v>76</v>
      </c>
      <c r="C95" s="90"/>
      <c r="D95" s="146">
        <f>+F60*12</f>
        <v>570344.16</v>
      </c>
      <c r="E95" s="146"/>
      <c r="F95" s="146"/>
      <c r="G95" s="20"/>
      <c r="H95" s="18"/>
    </row>
    <row r="96" spans="1:9" x14ac:dyDescent="0.25">
      <c r="A96" s="61">
        <v>6</v>
      </c>
      <c r="B96" s="89" t="s">
        <v>77</v>
      </c>
      <c r="C96" s="90"/>
      <c r="D96" s="146">
        <f>+F71*12</f>
        <v>525231.35</v>
      </c>
      <c r="E96" s="146"/>
      <c r="F96" s="146"/>
      <c r="G96" s="20"/>
      <c r="H96" s="18"/>
    </row>
    <row r="97" spans="1:9" x14ac:dyDescent="0.25">
      <c r="A97" s="61">
        <v>7</v>
      </c>
      <c r="B97" s="89" t="s">
        <v>78</v>
      </c>
      <c r="C97" s="90"/>
      <c r="D97" s="146">
        <f>+F87*12</f>
        <v>120000</v>
      </c>
      <c r="E97" s="146"/>
      <c r="F97" s="146"/>
      <c r="G97" s="20"/>
      <c r="H97" s="18"/>
    </row>
    <row r="98" spans="1:9" x14ac:dyDescent="0.25">
      <c r="B98" s="144" t="s">
        <v>376</v>
      </c>
      <c r="C98" s="145"/>
      <c r="D98" s="143">
        <f>SUM(D91:F97)</f>
        <v>4248431.6408071592</v>
      </c>
      <c r="E98" s="143"/>
      <c r="F98" s="143"/>
    </row>
    <row r="99" spans="1:9" x14ac:dyDescent="0.25">
      <c r="G99" s="18"/>
    </row>
    <row r="101" spans="1:9" x14ac:dyDescent="0.25">
      <c r="B101" s="89" t="s">
        <v>392</v>
      </c>
      <c r="C101" s="96"/>
      <c r="D101" s="97"/>
      <c r="E101" s="98">
        <f>60*(F72+F73+F75+F77)+(F88+F81+F82+F83+F84+F85+F79)*12</f>
        <v>1283727.3500000001</v>
      </c>
      <c r="I101" s="18"/>
    </row>
  </sheetData>
  <mergeCells count="13">
    <mergeCell ref="D98:F98"/>
    <mergeCell ref="B98:C98"/>
    <mergeCell ref="D92:F92"/>
    <mergeCell ref="A1:F1"/>
    <mergeCell ref="A4:F4"/>
    <mergeCell ref="A5:F5"/>
    <mergeCell ref="A90:F90"/>
    <mergeCell ref="D91:F91"/>
    <mergeCell ref="D93:F93"/>
    <mergeCell ref="D94:F94"/>
    <mergeCell ref="D95:F95"/>
    <mergeCell ref="D96:F96"/>
    <mergeCell ref="D97:F97"/>
  </mergeCells>
  <pageMargins left="0.45" right="0.19685039370078741" top="0.78740157480314965" bottom="0.78740157480314965" header="0.31496062992125984" footer="0.31496062992125984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zoomScale="95" zoomScaleNormal="95" workbookViewId="0">
      <selection activeCell="I7" sqref="I7"/>
    </sheetView>
  </sheetViews>
  <sheetFormatPr defaultRowHeight="15" x14ac:dyDescent="0.25"/>
  <cols>
    <col min="1" max="1" width="17.7109375" style="8" customWidth="1"/>
    <col min="2" max="6" width="16.28515625" bestFit="1" customWidth="1"/>
    <col min="7" max="7" width="18.85546875" bestFit="1" customWidth="1"/>
    <col min="8" max="12" width="16.28515625" bestFit="1" customWidth="1"/>
    <col min="13" max="17" width="16.28515625" customWidth="1"/>
    <col min="18" max="20" width="17.28515625" bestFit="1" customWidth="1"/>
  </cols>
  <sheetData>
    <row r="1" spans="1:20" x14ac:dyDescent="0.25">
      <c r="A1" s="147" t="s">
        <v>415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</row>
    <row r="2" spans="1:20" x14ac:dyDescent="0.25">
      <c r="A2" s="147" t="s">
        <v>388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</row>
    <row r="3" spans="1:20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81"/>
      <c r="N3" s="81"/>
      <c r="O3" s="81"/>
      <c r="P3" s="81"/>
      <c r="Q3" s="81"/>
      <c r="R3" s="67"/>
    </row>
    <row r="5" spans="1:20" ht="15.75" x14ac:dyDescent="0.25">
      <c r="A5" s="9" t="s">
        <v>119</v>
      </c>
      <c r="B5" s="14" t="s">
        <v>118</v>
      </c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377</v>
      </c>
      <c r="N5" s="15" t="s">
        <v>378</v>
      </c>
      <c r="O5" s="15" t="s">
        <v>379</v>
      </c>
      <c r="P5" s="15" t="s">
        <v>380</v>
      </c>
      <c r="Q5" s="15" t="s">
        <v>381</v>
      </c>
      <c r="R5" s="16" t="s">
        <v>120</v>
      </c>
      <c r="S5" s="25" t="s">
        <v>171</v>
      </c>
      <c r="T5" s="18">
        <f>+C6</f>
        <v>7601958</v>
      </c>
    </row>
    <row r="6" spans="1:20" ht="15.75" x14ac:dyDescent="0.25">
      <c r="A6" s="10" t="s">
        <v>121</v>
      </c>
      <c r="B6" s="11">
        <f>+B10+B18</f>
        <v>7601958</v>
      </c>
      <c r="C6" s="11">
        <f t="shared" ref="C6:R6" si="0">+C10+C18</f>
        <v>7601958</v>
      </c>
      <c r="D6" s="11">
        <f t="shared" si="0"/>
        <v>7965233.6399999997</v>
      </c>
      <c r="E6" s="11">
        <f t="shared" si="0"/>
        <v>8328509.2799999993</v>
      </c>
      <c r="F6" s="11">
        <f t="shared" si="0"/>
        <v>8699876.6399999987</v>
      </c>
      <c r="G6" s="11">
        <f t="shared" si="0"/>
        <v>9122349.5999999996</v>
      </c>
      <c r="H6" s="11">
        <f t="shared" si="0"/>
        <v>9552914.2799999993</v>
      </c>
      <c r="I6" s="11">
        <f t="shared" si="0"/>
        <v>9983478.959999999</v>
      </c>
      <c r="J6" s="11">
        <f t="shared" si="0"/>
        <v>10465149.239999998</v>
      </c>
      <c r="K6" s="11">
        <f t="shared" si="0"/>
        <v>10954911.24</v>
      </c>
      <c r="L6" s="11">
        <f t="shared" si="0"/>
        <v>11495778.839999998</v>
      </c>
      <c r="M6" s="11">
        <f t="shared" si="0"/>
        <v>12044738.159999998</v>
      </c>
      <c r="N6" s="11">
        <f t="shared" si="0"/>
        <v>12593697.479999997</v>
      </c>
      <c r="O6" s="11">
        <f t="shared" si="0"/>
        <v>13201854.119999999</v>
      </c>
      <c r="P6" s="11">
        <f t="shared" si="0"/>
        <v>13818102.48</v>
      </c>
      <c r="Q6" s="11">
        <f t="shared" si="0"/>
        <v>14485456.439999999</v>
      </c>
      <c r="R6" s="11">
        <f t="shared" si="0"/>
        <v>160314008.40000001</v>
      </c>
      <c r="S6" s="25" t="s">
        <v>172</v>
      </c>
      <c r="T6" s="18">
        <f>+D6</f>
        <v>7965233.6399999997</v>
      </c>
    </row>
    <row r="7" spans="1:20" ht="30" x14ac:dyDescent="0.25">
      <c r="A7" s="10" t="s">
        <v>135</v>
      </c>
      <c r="B7" s="13"/>
      <c r="C7" s="13"/>
      <c r="D7" s="13">
        <v>0.05</v>
      </c>
      <c r="E7" s="13">
        <v>0.05</v>
      </c>
      <c r="F7" s="13">
        <v>0.05</v>
      </c>
      <c r="G7" s="13">
        <v>0.05</v>
      </c>
      <c r="H7" s="13">
        <v>0.05</v>
      </c>
      <c r="I7" s="13">
        <v>0.05</v>
      </c>
      <c r="J7" s="13">
        <v>0.05</v>
      </c>
      <c r="K7" s="13">
        <v>0.05</v>
      </c>
      <c r="L7" s="13">
        <v>0.05</v>
      </c>
      <c r="M7" s="13">
        <v>0.05</v>
      </c>
      <c r="N7" s="13">
        <v>0.05</v>
      </c>
      <c r="O7" s="13">
        <v>0.05</v>
      </c>
      <c r="P7" s="13">
        <v>0.05</v>
      </c>
      <c r="Q7" s="13">
        <v>0.05</v>
      </c>
      <c r="R7" s="13"/>
      <c r="S7" s="25" t="s">
        <v>173</v>
      </c>
      <c r="T7" s="18">
        <f>+E6</f>
        <v>8328509.2799999993</v>
      </c>
    </row>
    <row r="8" spans="1:20" ht="15.75" x14ac:dyDescent="0.25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5" t="s">
        <v>174</v>
      </c>
      <c r="T8" s="24">
        <f>+F6</f>
        <v>8699876.6399999987</v>
      </c>
    </row>
    <row r="9" spans="1:20" ht="17.25" customHeight="1" x14ac:dyDescent="0.25">
      <c r="A9" s="165" t="s">
        <v>319</v>
      </c>
      <c r="B9" s="165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5" t="s">
        <v>175</v>
      </c>
      <c r="T9" s="18">
        <f>+G6</f>
        <v>9122349.5999999996</v>
      </c>
    </row>
    <row r="10" spans="1:20" ht="30" x14ac:dyDescent="0.25">
      <c r="A10" s="14" t="s">
        <v>133</v>
      </c>
      <c r="B10" s="11">
        <f>+B11*B12*B13*B14*B15</f>
        <v>6388200</v>
      </c>
      <c r="C10" s="11">
        <f>+C11*C12*C13*C14*C15</f>
        <v>6388200</v>
      </c>
      <c r="D10" s="11">
        <f>+D11*D12*D13*D14*D15</f>
        <v>6694833.5999999996</v>
      </c>
      <c r="E10" s="11">
        <f t="shared" ref="E10:L10" si="1">+E11*E12*E13*E14*E15</f>
        <v>7001467.1999999993</v>
      </c>
      <c r="F10" s="11">
        <f t="shared" si="1"/>
        <v>7308100.7999999989</v>
      </c>
      <c r="G10" s="11">
        <f t="shared" si="1"/>
        <v>7665840</v>
      </c>
      <c r="H10" s="11">
        <f t="shared" si="1"/>
        <v>8023579.1999999993</v>
      </c>
      <c r="I10" s="11">
        <f t="shared" si="1"/>
        <v>8381318.3999999994</v>
      </c>
      <c r="J10" s="11">
        <f t="shared" si="1"/>
        <v>8790163.1999999993</v>
      </c>
      <c r="K10" s="11">
        <f t="shared" si="1"/>
        <v>9199008</v>
      </c>
      <c r="L10" s="11">
        <f t="shared" si="1"/>
        <v>9658958.3999999985</v>
      </c>
      <c r="M10" s="11">
        <f t="shared" ref="M10:Q10" si="2">+M11*M12*M13*M14*M15</f>
        <v>10118908.799999999</v>
      </c>
      <c r="N10" s="11">
        <f t="shared" si="2"/>
        <v>10578859.199999997</v>
      </c>
      <c r="O10" s="11">
        <f t="shared" si="2"/>
        <v>11089915.199999999</v>
      </c>
      <c r="P10" s="11">
        <f t="shared" si="2"/>
        <v>11600971.199999999</v>
      </c>
      <c r="Q10" s="11">
        <f t="shared" si="2"/>
        <v>12163132.799999999</v>
      </c>
      <c r="R10" s="11">
        <f>SUM(C10:Q10)</f>
        <v>134663256</v>
      </c>
      <c r="S10" s="25" t="s">
        <v>176</v>
      </c>
      <c r="T10" s="18">
        <f>+H6</f>
        <v>9552914.2799999993</v>
      </c>
    </row>
    <row r="11" spans="1:20" ht="15.75" x14ac:dyDescent="0.25">
      <c r="A11" s="10" t="s">
        <v>122</v>
      </c>
      <c r="B11" s="10">
        <v>3600</v>
      </c>
      <c r="C11" s="10">
        <f>$B$11</f>
        <v>3600</v>
      </c>
      <c r="D11" s="10">
        <f t="shared" ref="D11:Q11" si="3">$B$11</f>
        <v>3600</v>
      </c>
      <c r="E11" s="10">
        <f t="shared" si="3"/>
        <v>3600</v>
      </c>
      <c r="F11" s="10">
        <f t="shared" si="3"/>
        <v>3600</v>
      </c>
      <c r="G11" s="10">
        <f t="shared" si="3"/>
        <v>3600</v>
      </c>
      <c r="H11" s="10">
        <f t="shared" si="3"/>
        <v>3600</v>
      </c>
      <c r="I11" s="10">
        <f t="shared" si="3"/>
        <v>3600</v>
      </c>
      <c r="J11" s="10">
        <f t="shared" si="3"/>
        <v>3600</v>
      </c>
      <c r="K11" s="10">
        <f t="shared" si="3"/>
        <v>3600</v>
      </c>
      <c r="L11" s="10">
        <f t="shared" si="3"/>
        <v>3600</v>
      </c>
      <c r="M11" s="10">
        <f t="shared" si="3"/>
        <v>3600</v>
      </c>
      <c r="N11" s="10">
        <f t="shared" si="3"/>
        <v>3600</v>
      </c>
      <c r="O11" s="10">
        <f t="shared" si="3"/>
        <v>3600</v>
      </c>
      <c r="P11" s="10">
        <f t="shared" si="3"/>
        <v>3600</v>
      </c>
      <c r="Q11" s="10">
        <f t="shared" si="3"/>
        <v>3600</v>
      </c>
      <c r="R11" s="10"/>
      <c r="S11" s="25" t="s">
        <v>177</v>
      </c>
      <c r="T11" s="18">
        <f>+I6</f>
        <v>9983478.959999999</v>
      </c>
    </row>
    <row r="12" spans="1:20" ht="15.75" x14ac:dyDescent="0.25">
      <c r="A12" s="10" t="s">
        <v>136</v>
      </c>
      <c r="B12" s="11">
        <f>2.5/2</f>
        <v>1.25</v>
      </c>
      <c r="C12" s="11">
        <f>+B12</f>
        <v>1.25</v>
      </c>
      <c r="D12" s="11">
        <f>INT(100*C12*1.05)/100</f>
        <v>1.31</v>
      </c>
      <c r="E12" s="11">
        <f>INT(100*D12*1.05)/100</f>
        <v>1.37</v>
      </c>
      <c r="F12" s="11">
        <f t="shared" ref="F12:Q12" si="4">INT(100*E12*1.05)/100</f>
        <v>1.43</v>
      </c>
      <c r="G12" s="11">
        <f t="shared" si="4"/>
        <v>1.5</v>
      </c>
      <c r="H12" s="11">
        <f t="shared" si="4"/>
        <v>1.57</v>
      </c>
      <c r="I12" s="11">
        <f t="shared" si="4"/>
        <v>1.64</v>
      </c>
      <c r="J12" s="11">
        <f t="shared" si="4"/>
        <v>1.72</v>
      </c>
      <c r="K12" s="11">
        <f t="shared" si="4"/>
        <v>1.8</v>
      </c>
      <c r="L12" s="11">
        <f t="shared" si="4"/>
        <v>1.89</v>
      </c>
      <c r="M12" s="11">
        <f t="shared" si="4"/>
        <v>1.98</v>
      </c>
      <c r="N12" s="11">
        <f t="shared" si="4"/>
        <v>2.0699999999999998</v>
      </c>
      <c r="O12" s="11">
        <f t="shared" si="4"/>
        <v>2.17</v>
      </c>
      <c r="P12" s="11">
        <f t="shared" si="4"/>
        <v>2.27</v>
      </c>
      <c r="Q12" s="11">
        <f t="shared" si="4"/>
        <v>2.38</v>
      </c>
      <c r="R12" s="11"/>
      <c r="S12" s="25" t="s">
        <v>178</v>
      </c>
      <c r="T12" s="18">
        <f>+J6</f>
        <v>10465149.239999998</v>
      </c>
    </row>
    <row r="13" spans="1:20" ht="30" x14ac:dyDescent="0.25">
      <c r="A13" s="10" t="s">
        <v>123</v>
      </c>
      <c r="B13" s="10">
        <f>26*13</f>
        <v>338</v>
      </c>
      <c r="C13" s="10">
        <f t="shared" ref="C13:Q13" si="5">26*13</f>
        <v>338</v>
      </c>
      <c r="D13" s="10">
        <f t="shared" si="5"/>
        <v>338</v>
      </c>
      <c r="E13" s="10">
        <f t="shared" si="5"/>
        <v>338</v>
      </c>
      <c r="F13" s="10">
        <f t="shared" si="5"/>
        <v>338</v>
      </c>
      <c r="G13" s="10">
        <f t="shared" si="5"/>
        <v>338</v>
      </c>
      <c r="H13" s="10">
        <f t="shared" si="5"/>
        <v>338</v>
      </c>
      <c r="I13" s="10">
        <f t="shared" si="5"/>
        <v>338</v>
      </c>
      <c r="J13" s="10">
        <f t="shared" si="5"/>
        <v>338</v>
      </c>
      <c r="K13" s="10">
        <f t="shared" si="5"/>
        <v>338</v>
      </c>
      <c r="L13" s="10">
        <f t="shared" si="5"/>
        <v>338</v>
      </c>
      <c r="M13" s="10">
        <f t="shared" si="5"/>
        <v>338</v>
      </c>
      <c r="N13" s="10">
        <f t="shared" si="5"/>
        <v>338</v>
      </c>
      <c r="O13" s="10">
        <f t="shared" si="5"/>
        <v>338</v>
      </c>
      <c r="P13" s="10">
        <f t="shared" si="5"/>
        <v>338</v>
      </c>
      <c r="Q13" s="10">
        <f t="shared" si="5"/>
        <v>338</v>
      </c>
      <c r="R13" s="10"/>
      <c r="S13" s="25" t="s">
        <v>179</v>
      </c>
      <c r="T13" s="18">
        <f>+K6</f>
        <v>10954911.24</v>
      </c>
    </row>
    <row r="14" spans="1:20" ht="30" x14ac:dyDescent="0.25">
      <c r="A14" s="10" t="s">
        <v>124</v>
      </c>
      <c r="B14" s="12">
        <v>0.35</v>
      </c>
      <c r="C14" s="12">
        <f>$B$14</f>
        <v>0.35</v>
      </c>
      <c r="D14" s="12">
        <f t="shared" ref="D14:Q14" si="6">$B$14</f>
        <v>0.35</v>
      </c>
      <c r="E14" s="12">
        <f t="shared" si="6"/>
        <v>0.35</v>
      </c>
      <c r="F14" s="12">
        <f t="shared" si="6"/>
        <v>0.35</v>
      </c>
      <c r="G14" s="12">
        <f t="shared" si="6"/>
        <v>0.35</v>
      </c>
      <c r="H14" s="12">
        <f t="shared" si="6"/>
        <v>0.35</v>
      </c>
      <c r="I14" s="12">
        <f t="shared" si="6"/>
        <v>0.35</v>
      </c>
      <c r="J14" s="12">
        <f t="shared" si="6"/>
        <v>0.35</v>
      </c>
      <c r="K14" s="12">
        <f t="shared" si="6"/>
        <v>0.35</v>
      </c>
      <c r="L14" s="12">
        <f t="shared" si="6"/>
        <v>0.35</v>
      </c>
      <c r="M14" s="12">
        <f t="shared" si="6"/>
        <v>0.35</v>
      </c>
      <c r="N14" s="12">
        <f t="shared" si="6"/>
        <v>0.35</v>
      </c>
      <c r="O14" s="12">
        <f t="shared" si="6"/>
        <v>0.35</v>
      </c>
      <c r="P14" s="12">
        <f t="shared" si="6"/>
        <v>0.35</v>
      </c>
      <c r="Q14" s="12">
        <f t="shared" si="6"/>
        <v>0.35</v>
      </c>
      <c r="R14" s="12"/>
      <c r="S14" s="25" t="s">
        <v>180</v>
      </c>
      <c r="T14" s="18">
        <f>+L6</f>
        <v>11495778.839999998</v>
      </c>
    </row>
    <row r="15" spans="1:20" ht="30" x14ac:dyDescent="0.25">
      <c r="A15" s="10" t="s">
        <v>125</v>
      </c>
      <c r="B15" s="10">
        <v>12</v>
      </c>
      <c r="C15" s="10">
        <v>12</v>
      </c>
      <c r="D15" s="10">
        <v>12</v>
      </c>
      <c r="E15" s="10">
        <v>12</v>
      </c>
      <c r="F15" s="10">
        <v>12</v>
      </c>
      <c r="G15" s="10">
        <v>12</v>
      </c>
      <c r="H15" s="10">
        <v>12</v>
      </c>
      <c r="I15" s="10">
        <v>12</v>
      </c>
      <c r="J15" s="10">
        <v>12</v>
      </c>
      <c r="K15" s="10">
        <v>12</v>
      </c>
      <c r="L15" s="10">
        <v>12</v>
      </c>
      <c r="M15" s="10">
        <v>12</v>
      </c>
      <c r="N15" s="10">
        <v>12</v>
      </c>
      <c r="O15" s="10">
        <v>12</v>
      </c>
      <c r="P15" s="10">
        <v>12</v>
      </c>
      <c r="Q15" s="10">
        <v>12</v>
      </c>
      <c r="R15" s="19"/>
      <c r="S15" s="25" t="s">
        <v>383</v>
      </c>
      <c r="T15" s="18">
        <f>+M6</f>
        <v>12044738.159999998</v>
      </c>
    </row>
    <row r="16" spans="1:20" ht="15.75" x14ac:dyDescent="0.25">
      <c r="S16" s="25" t="s">
        <v>384</v>
      </c>
      <c r="T16" s="18">
        <f>+N6</f>
        <v>12593697.479999997</v>
      </c>
    </row>
    <row r="17" spans="1:20" ht="15.75" x14ac:dyDescent="0.25">
      <c r="A17" s="165" t="s">
        <v>170</v>
      </c>
      <c r="B17" s="165"/>
      <c r="S17" s="25" t="s">
        <v>385</v>
      </c>
      <c r="T17" s="18">
        <f>+O6</f>
        <v>13201854.119999999</v>
      </c>
    </row>
    <row r="18" spans="1:20" ht="30" x14ac:dyDescent="0.25">
      <c r="A18" s="14" t="s">
        <v>134</v>
      </c>
      <c r="B18" s="11">
        <f>+B19*B20*B21*B22*B23</f>
        <v>1213758</v>
      </c>
      <c r="C18" s="11">
        <f>+C19*C20*C21*C22*C23</f>
        <v>1213758</v>
      </c>
      <c r="D18" s="11">
        <f>+D19*D20*D21*D22*D23</f>
        <v>1270400.04</v>
      </c>
      <c r="E18" s="11">
        <f t="shared" ref="E18:L18" si="7">+E19*E20*E21*E22*E23</f>
        <v>1327042.0799999998</v>
      </c>
      <c r="F18" s="11">
        <f t="shared" si="7"/>
        <v>1391775.8399999999</v>
      </c>
      <c r="G18" s="11">
        <f t="shared" si="7"/>
        <v>1456509.5999999999</v>
      </c>
      <c r="H18" s="11">
        <f t="shared" si="7"/>
        <v>1529335.0799999998</v>
      </c>
      <c r="I18" s="11">
        <f t="shared" si="7"/>
        <v>1602160.5599999996</v>
      </c>
      <c r="J18" s="11">
        <f t="shared" si="7"/>
        <v>1674986.0399999998</v>
      </c>
      <c r="K18" s="11">
        <f t="shared" si="7"/>
        <v>1755903.2399999995</v>
      </c>
      <c r="L18" s="11">
        <f t="shared" si="7"/>
        <v>1836820.44</v>
      </c>
      <c r="M18" s="11">
        <f t="shared" ref="M18:Q18" si="8">+M19*M20*M21*M22*M23</f>
        <v>1925829.3599999999</v>
      </c>
      <c r="N18" s="11">
        <f t="shared" si="8"/>
        <v>2014838.2800000003</v>
      </c>
      <c r="O18" s="11">
        <f t="shared" si="8"/>
        <v>2111938.92</v>
      </c>
      <c r="P18" s="11">
        <f t="shared" si="8"/>
        <v>2217131.2800000003</v>
      </c>
      <c r="Q18" s="11">
        <f t="shared" si="8"/>
        <v>2322323.64</v>
      </c>
      <c r="R18" s="11">
        <f>SUM(C18:Q18)</f>
        <v>25650752.399999999</v>
      </c>
      <c r="S18" s="25" t="s">
        <v>386</v>
      </c>
      <c r="T18" s="18">
        <f>+P6</f>
        <v>13818102.48</v>
      </c>
    </row>
    <row r="19" spans="1:20" ht="15.75" x14ac:dyDescent="0.25">
      <c r="A19" s="10" t="s">
        <v>122</v>
      </c>
      <c r="B19" s="10">
        <v>570</v>
      </c>
      <c r="C19" s="10">
        <v>570</v>
      </c>
      <c r="D19" s="10">
        <v>570</v>
      </c>
      <c r="E19" s="10">
        <v>570</v>
      </c>
      <c r="F19" s="10">
        <v>570</v>
      </c>
      <c r="G19" s="10">
        <v>570</v>
      </c>
      <c r="H19" s="10">
        <v>570</v>
      </c>
      <c r="I19" s="10">
        <v>570</v>
      </c>
      <c r="J19" s="10">
        <v>570</v>
      </c>
      <c r="K19" s="10">
        <v>570</v>
      </c>
      <c r="L19" s="10">
        <v>570</v>
      </c>
      <c r="M19" s="10">
        <v>570</v>
      </c>
      <c r="N19" s="10">
        <v>570</v>
      </c>
      <c r="O19" s="10">
        <v>570</v>
      </c>
      <c r="P19" s="10">
        <v>570</v>
      </c>
      <c r="Q19" s="10">
        <v>570</v>
      </c>
      <c r="R19" s="10"/>
      <c r="S19" s="25" t="s">
        <v>387</v>
      </c>
      <c r="T19" s="18">
        <f>+Q6</f>
        <v>14485456.439999999</v>
      </c>
    </row>
    <row r="20" spans="1:20" ht="15.75" x14ac:dyDescent="0.25">
      <c r="A20" s="10" t="s">
        <v>136</v>
      </c>
      <c r="B20" s="11">
        <v>1.5</v>
      </c>
      <c r="C20" s="11">
        <f>+B20</f>
        <v>1.5</v>
      </c>
      <c r="D20" s="11">
        <f>INT(100*C20*1.05)/100</f>
        <v>1.57</v>
      </c>
      <c r="E20" s="11">
        <f>INT(100*D20*1.05)/100</f>
        <v>1.64</v>
      </c>
      <c r="F20" s="11">
        <f t="shared" ref="F20:Q20" si="9">INT(100*E20*1.05)/100</f>
        <v>1.72</v>
      </c>
      <c r="G20" s="11">
        <f t="shared" si="9"/>
        <v>1.8</v>
      </c>
      <c r="H20" s="11">
        <f t="shared" si="9"/>
        <v>1.89</v>
      </c>
      <c r="I20" s="11">
        <f t="shared" si="9"/>
        <v>1.98</v>
      </c>
      <c r="J20" s="11">
        <f t="shared" si="9"/>
        <v>2.0699999999999998</v>
      </c>
      <c r="K20" s="11">
        <f t="shared" si="9"/>
        <v>2.17</v>
      </c>
      <c r="L20" s="11">
        <f t="shared" si="9"/>
        <v>2.27</v>
      </c>
      <c r="M20" s="11">
        <f t="shared" si="9"/>
        <v>2.38</v>
      </c>
      <c r="N20" s="11">
        <f t="shared" si="9"/>
        <v>2.4900000000000002</v>
      </c>
      <c r="O20" s="11">
        <f t="shared" si="9"/>
        <v>2.61</v>
      </c>
      <c r="P20" s="11">
        <f t="shared" si="9"/>
        <v>2.74</v>
      </c>
      <c r="Q20" s="11">
        <f t="shared" si="9"/>
        <v>2.87</v>
      </c>
      <c r="R20" s="11"/>
      <c r="S20" s="25" t="s">
        <v>181</v>
      </c>
      <c r="T20" s="18">
        <f>SUM(T5:T19)</f>
        <v>160314008.39999998</v>
      </c>
    </row>
    <row r="21" spans="1:20" ht="30" x14ac:dyDescent="0.25">
      <c r="A21" s="10" t="s">
        <v>123</v>
      </c>
      <c r="B21" s="10">
        <f>26*13</f>
        <v>338</v>
      </c>
      <c r="C21" s="10">
        <f t="shared" ref="C21:Q21" si="10">26*13</f>
        <v>338</v>
      </c>
      <c r="D21" s="10">
        <f t="shared" si="10"/>
        <v>338</v>
      </c>
      <c r="E21" s="10">
        <f t="shared" si="10"/>
        <v>338</v>
      </c>
      <c r="F21" s="10">
        <f t="shared" si="10"/>
        <v>338</v>
      </c>
      <c r="G21" s="10">
        <f t="shared" si="10"/>
        <v>338</v>
      </c>
      <c r="H21" s="10">
        <f t="shared" si="10"/>
        <v>338</v>
      </c>
      <c r="I21" s="10">
        <f t="shared" si="10"/>
        <v>338</v>
      </c>
      <c r="J21" s="10">
        <f t="shared" si="10"/>
        <v>338</v>
      </c>
      <c r="K21" s="10">
        <f t="shared" si="10"/>
        <v>338</v>
      </c>
      <c r="L21" s="10">
        <f t="shared" si="10"/>
        <v>338</v>
      </c>
      <c r="M21" s="10">
        <f t="shared" si="10"/>
        <v>338</v>
      </c>
      <c r="N21" s="10">
        <f t="shared" si="10"/>
        <v>338</v>
      </c>
      <c r="O21" s="10">
        <f t="shared" si="10"/>
        <v>338</v>
      </c>
      <c r="P21" s="10">
        <f t="shared" si="10"/>
        <v>338</v>
      </c>
      <c r="Q21" s="10">
        <f t="shared" si="10"/>
        <v>338</v>
      </c>
      <c r="R21" s="10"/>
    </row>
    <row r="22" spans="1:20" ht="30" x14ac:dyDescent="0.25">
      <c r="A22" s="10" t="s">
        <v>124</v>
      </c>
      <c r="B22" s="12">
        <f t="shared" ref="B22:Q22" si="11">$B$14</f>
        <v>0.35</v>
      </c>
      <c r="C22" s="12">
        <f t="shared" si="11"/>
        <v>0.35</v>
      </c>
      <c r="D22" s="12">
        <f t="shared" si="11"/>
        <v>0.35</v>
      </c>
      <c r="E22" s="12">
        <f t="shared" si="11"/>
        <v>0.35</v>
      </c>
      <c r="F22" s="12">
        <f t="shared" si="11"/>
        <v>0.35</v>
      </c>
      <c r="G22" s="12">
        <f t="shared" si="11"/>
        <v>0.35</v>
      </c>
      <c r="H22" s="12">
        <f t="shared" si="11"/>
        <v>0.35</v>
      </c>
      <c r="I22" s="12">
        <f t="shared" si="11"/>
        <v>0.35</v>
      </c>
      <c r="J22" s="12">
        <f t="shared" si="11"/>
        <v>0.35</v>
      </c>
      <c r="K22" s="12">
        <f t="shared" si="11"/>
        <v>0.35</v>
      </c>
      <c r="L22" s="12">
        <f t="shared" si="11"/>
        <v>0.35</v>
      </c>
      <c r="M22" s="12">
        <f t="shared" si="11"/>
        <v>0.35</v>
      </c>
      <c r="N22" s="12">
        <f t="shared" si="11"/>
        <v>0.35</v>
      </c>
      <c r="O22" s="12">
        <f t="shared" si="11"/>
        <v>0.35</v>
      </c>
      <c r="P22" s="12">
        <f t="shared" si="11"/>
        <v>0.35</v>
      </c>
      <c r="Q22" s="12">
        <f t="shared" si="11"/>
        <v>0.35</v>
      </c>
      <c r="R22" s="12"/>
    </row>
    <row r="23" spans="1:20" ht="30" x14ac:dyDescent="0.25">
      <c r="A23" s="10" t="s">
        <v>125</v>
      </c>
      <c r="B23" s="10">
        <v>12</v>
      </c>
      <c r="C23" s="10">
        <v>12</v>
      </c>
      <c r="D23" s="10">
        <v>12</v>
      </c>
      <c r="E23" s="10">
        <v>12</v>
      </c>
      <c r="F23" s="10">
        <v>12</v>
      </c>
      <c r="G23" s="10">
        <v>12</v>
      </c>
      <c r="H23" s="10">
        <v>12</v>
      </c>
      <c r="I23" s="10">
        <v>12</v>
      </c>
      <c r="J23" s="10">
        <v>12</v>
      </c>
      <c r="K23" s="10">
        <v>12</v>
      </c>
      <c r="L23" s="10">
        <v>12</v>
      </c>
      <c r="M23" s="10">
        <v>12</v>
      </c>
      <c r="N23" s="10">
        <v>12</v>
      </c>
      <c r="O23" s="10">
        <v>12</v>
      </c>
      <c r="P23" s="10">
        <v>12</v>
      </c>
      <c r="Q23" s="10">
        <v>12</v>
      </c>
      <c r="R23" s="10"/>
    </row>
    <row r="25" spans="1:20" x14ac:dyDescent="0.25">
      <c r="A25" s="10" t="s">
        <v>126</v>
      </c>
      <c r="B25" s="11"/>
      <c r="C25" s="11">
        <f t="shared" ref="C25:Q25" si="12">SUM(C26:C31)</f>
        <v>6091906.4558071587</v>
      </c>
      <c r="D25" s="11">
        <f t="shared" si="12"/>
        <v>6573454.3862475175</v>
      </c>
      <c r="E25" s="11">
        <f t="shared" si="12"/>
        <v>6892662.8807898927</v>
      </c>
      <c r="F25" s="11">
        <f t="shared" si="12"/>
        <v>7226138.8205893869</v>
      </c>
      <c r="G25" s="11">
        <f t="shared" si="12"/>
        <v>7583717.6080988571</v>
      </c>
      <c r="H25" s="11">
        <f t="shared" si="12"/>
        <v>7956706.9345038002</v>
      </c>
      <c r="I25" s="11">
        <f t="shared" si="12"/>
        <v>8342606.2489389908</v>
      </c>
      <c r="J25" s="11">
        <f t="shared" si="12"/>
        <v>8754454.1588059403</v>
      </c>
      <c r="K25" s="11">
        <f t="shared" si="12"/>
        <v>9183650.642676238</v>
      </c>
      <c r="L25" s="11">
        <f t="shared" si="12"/>
        <v>9640185.1594400499</v>
      </c>
      <c r="M25" s="11">
        <f t="shared" si="12"/>
        <v>10115527.159542052</v>
      </c>
      <c r="N25" s="11">
        <f t="shared" si="12"/>
        <v>10607345.939339155</v>
      </c>
      <c r="O25" s="11">
        <f t="shared" si="12"/>
        <v>11131973.758016113</v>
      </c>
      <c r="P25" s="11">
        <f t="shared" si="12"/>
        <v>11677882.53850692</v>
      </c>
      <c r="Q25" s="11">
        <f t="shared" si="12"/>
        <v>12255258.359092267</v>
      </c>
      <c r="R25" s="11">
        <f>SUM(C25:Q25)</f>
        <v>134033471.05039436</v>
      </c>
    </row>
    <row r="26" spans="1:20" x14ac:dyDescent="0.25">
      <c r="A26" s="10" t="s">
        <v>127</v>
      </c>
      <c r="B26" s="11"/>
      <c r="C26" s="11">
        <f>+Planilha!D91+Planilha!D92+Planilha!D93+Planilha!D94</f>
        <v>3032856.130807159</v>
      </c>
      <c r="D26" s="11">
        <f t="shared" ref="D26:L29" si="13">+C26*1.05</f>
        <v>3184498.9373475169</v>
      </c>
      <c r="E26" s="11">
        <f t="shared" si="13"/>
        <v>3343723.884214893</v>
      </c>
      <c r="F26" s="11">
        <f t="shared" si="13"/>
        <v>3510910.0784256379</v>
      </c>
      <c r="G26" s="11">
        <f t="shared" si="13"/>
        <v>3686455.5823469199</v>
      </c>
      <c r="H26" s="11">
        <f t="shared" si="13"/>
        <v>3870778.3614642662</v>
      </c>
      <c r="I26" s="11">
        <f t="shared" si="13"/>
        <v>4064317.2795374799</v>
      </c>
      <c r="J26" s="11">
        <f t="shared" si="13"/>
        <v>4267533.1435143538</v>
      </c>
      <c r="K26" s="11">
        <f t="shared" si="13"/>
        <v>4480909.8006900717</v>
      </c>
      <c r="L26" s="11">
        <f t="shared" si="13"/>
        <v>4704955.2907245755</v>
      </c>
      <c r="M26" s="11">
        <f t="shared" ref="M26:M27" si="14">+L26*1.05</f>
        <v>4940203.0552608045</v>
      </c>
      <c r="N26" s="11">
        <f t="shared" ref="N26:N27" si="15">+M26*1.05</f>
        <v>5187213.2080238452</v>
      </c>
      <c r="O26" s="11">
        <f t="shared" ref="O26:O27" si="16">+N26*1.05</f>
        <v>5446573.8684250377</v>
      </c>
      <c r="P26" s="11">
        <f t="shared" ref="P26:P27" si="17">+O26*1.05</f>
        <v>5718902.5618462898</v>
      </c>
      <c r="Q26" s="11">
        <f t="shared" ref="Q26:Q27" si="18">+P26*1.05</f>
        <v>6004847.6899386048</v>
      </c>
      <c r="R26" s="11"/>
    </row>
    <row r="27" spans="1:20" x14ac:dyDescent="0.25">
      <c r="A27" s="10" t="s">
        <v>128</v>
      </c>
      <c r="B27" s="11"/>
      <c r="C27" s="11">
        <f>+Planilha!D95</f>
        <v>570344.16</v>
      </c>
      <c r="D27" s="11">
        <f t="shared" si="13"/>
        <v>598861.36800000002</v>
      </c>
      <c r="E27" s="11">
        <f t="shared" si="13"/>
        <v>628804.43640000001</v>
      </c>
      <c r="F27" s="11">
        <f t="shared" si="13"/>
        <v>660244.65821999998</v>
      </c>
      <c r="G27" s="11">
        <f t="shared" si="13"/>
        <v>693256.89113100001</v>
      </c>
      <c r="H27" s="11">
        <f t="shared" si="13"/>
        <v>727919.73568755004</v>
      </c>
      <c r="I27" s="11">
        <f t="shared" si="13"/>
        <v>764315.72247192753</v>
      </c>
      <c r="J27" s="11">
        <f t="shared" si="13"/>
        <v>802531.50859552389</v>
      </c>
      <c r="K27" s="11">
        <f t="shared" si="13"/>
        <v>842658.08402530011</v>
      </c>
      <c r="L27" s="11">
        <f t="shared" si="13"/>
        <v>884790.98822656518</v>
      </c>
      <c r="M27" s="11">
        <f t="shared" si="14"/>
        <v>929030.53763789346</v>
      </c>
      <c r="N27" s="11">
        <f t="shared" si="15"/>
        <v>975482.06451978814</v>
      </c>
      <c r="O27" s="11">
        <f t="shared" si="16"/>
        <v>1024256.1677457776</v>
      </c>
      <c r="P27" s="11">
        <f t="shared" si="17"/>
        <v>1075468.9761330665</v>
      </c>
      <c r="Q27" s="11">
        <f t="shared" si="18"/>
        <v>1129242.4249397197</v>
      </c>
      <c r="R27" s="11"/>
    </row>
    <row r="28" spans="1:20" x14ac:dyDescent="0.25">
      <c r="A28" s="10" t="s">
        <v>129</v>
      </c>
      <c r="B28" s="11"/>
      <c r="C28" s="11">
        <f>C6*0.1425</f>
        <v>1083279.0149999999</v>
      </c>
      <c r="D28" s="11">
        <f t="shared" ref="D28:L28" si="19">(D6+D18)*0.1425</f>
        <v>1316077.7993999999</v>
      </c>
      <c r="E28" s="11">
        <f t="shared" si="19"/>
        <v>1375916.0687999998</v>
      </c>
      <c r="F28" s="11">
        <f t="shared" si="19"/>
        <v>1438060.4783999997</v>
      </c>
      <c r="G28" s="11">
        <f t="shared" si="19"/>
        <v>1507487.4359999998</v>
      </c>
      <c r="H28" s="11">
        <f t="shared" si="19"/>
        <v>1579220.5337999999</v>
      </c>
      <c r="I28" s="11">
        <f t="shared" si="19"/>
        <v>1650953.6315999997</v>
      </c>
      <c r="J28" s="11">
        <f t="shared" si="19"/>
        <v>1729969.2773999996</v>
      </c>
      <c r="K28" s="11">
        <f t="shared" si="19"/>
        <v>1811291.0633999999</v>
      </c>
      <c r="L28" s="11">
        <f t="shared" si="19"/>
        <v>1899895.3973999994</v>
      </c>
      <c r="M28" s="11">
        <f t="shared" ref="M28:Q28" si="20">(M6+M18)*0.1425</f>
        <v>1990805.8715999995</v>
      </c>
      <c r="N28" s="11">
        <f t="shared" si="20"/>
        <v>2081716.3457999995</v>
      </c>
      <c r="O28" s="11">
        <f t="shared" si="20"/>
        <v>2182215.5081999996</v>
      </c>
      <c r="P28" s="11">
        <f t="shared" si="20"/>
        <v>2285020.8108000001</v>
      </c>
      <c r="Q28" s="11">
        <f t="shared" si="20"/>
        <v>2395108.6613999996</v>
      </c>
      <c r="R28" s="11"/>
    </row>
    <row r="29" spans="1:20" x14ac:dyDescent="0.25">
      <c r="A29" s="10" t="s">
        <v>130</v>
      </c>
      <c r="B29" s="11"/>
      <c r="C29" s="11">
        <f>+Planilha!D96</f>
        <v>525231.35</v>
      </c>
      <c r="D29" s="11">
        <f t="shared" si="13"/>
        <v>551492.91749999998</v>
      </c>
      <c r="E29" s="11">
        <f t="shared" ref="E29" si="21">+D29*1.05</f>
        <v>579067.56337500003</v>
      </c>
      <c r="F29" s="11">
        <f t="shared" ref="F29" si="22">+E29*1.05</f>
        <v>608020.94154375</v>
      </c>
      <c r="G29" s="11">
        <f t="shared" ref="G29" si="23">+F29*1.05</f>
        <v>638421.98862093757</v>
      </c>
      <c r="H29" s="11">
        <f t="shared" ref="H29" si="24">+G29*1.05</f>
        <v>670343.08805198444</v>
      </c>
      <c r="I29" s="11">
        <f t="shared" ref="I29" si="25">+H29*1.05</f>
        <v>703860.24245458364</v>
      </c>
      <c r="J29" s="11">
        <f t="shared" ref="J29" si="26">+I29*1.05</f>
        <v>739053.25457731285</v>
      </c>
      <c r="K29" s="11">
        <f t="shared" ref="K29" si="27">+J29*1.05</f>
        <v>776005.91730617848</v>
      </c>
      <c r="L29" s="11">
        <f t="shared" ref="L29" si="28">+K29*1.05</f>
        <v>814806.21317148744</v>
      </c>
      <c r="M29" s="11">
        <f t="shared" ref="M29" si="29">+L29*1.05</f>
        <v>855546.52383006189</v>
      </c>
      <c r="N29" s="11">
        <f t="shared" ref="N29" si="30">+M29*1.05</f>
        <v>898323.85002156498</v>
      </c>
      <c r="O29" s="11">
        <f t="shared" ref="O29" si="31">+N29*1.05</f>
        <v>943240.04252264323</v>
      </c>
      <c r="P29" s="11">
        <f t="shared" ref="P29" si="32">+O29*1.05</f>
        <v>990402.04464877548</v>
      </c>
      <c r="Q29" s="11">
        <f t="shared" ref="Q29" si="33">+P29*1.05</f>
        <v>1039922.1468812143</v>
      </c>
      <c r="R29" s="11"/>
      <c r="S29" s="17"/>
    </row>
    <row r="30" spans="1:20" x14ac:dyDescent="0.25">
      <c r="A30" s="10" t="s">
        <v>131</v>
      </c>
      <c r="B30" s="11"/>
      <c r="C30" s="11">
        <f>+Planilha!D97</f>
        <v>120000</v>
      </c>
      <c r="D30" s="11">
        <f t="shared" ref="D30:L30" si="34">+C30*1.05</f>
        <v>126000</v>
      </c>
      <c r="E30" s="11">
        <f t="shared" si="34"/>
        <v>132300</v>
      </c>
      <c r="F30" s="11">
        <f t="shared" si="34"/>
        <v>138915</v>
      </c>
      <c r="G30" s="11">
        <f t="shared" si="34"/>
        <v>145860.75</v>
      </c>
      <c r="H30" s="11">
        <f t="shared" si="34"/>
        <v>153153.78750000001</v>
      </c>
      <c r="I30" s="11">
        <f t="shared" si="34"/>
        <v>160811.47687500002</v>
      </c>
      <c r="J30" s="11">
        <f t="shared" si="34"/>
        <v>168852.05071875002</v>
      </c>
      <c r="K30" s="11">
        <f t="shared" si="34"/>
        <v>177294.65325468752</v>
      </c>
      <c r="L30" s="11">
        <f t="shared" si="34"/>
        <v>186159.3859174219</v>
      </c>
      <c r="M30" s="11">
        <f t="shared" ref="M30" si="35">+L30*1.05</f>
        <v>195467.35521329299</v>
      </c>
      <c r="N30" s="11">
        <f t="shared" ref="N30" si="36">+M30*1.05</f>
        <v>205240.72297395766</v>
      </c>
      <c r="O30" s="11">
        <f t="shared" ref="O30" si="37">+N30*1.05</f>
        <v>215502.75912265555</v>
      </c>
      <c r="P30" s="11">
        <f t="shared" ref="P30" si="38">+O30*1.05</f>
        <v>226277.89707878834</v>
      </c>
      <c r="Q30" s="11">
        <f t="shared" ref="Q30" si="39">+P30*1.05</f>
        <v>237591.79193272776</v>
      </c>
      <c r="R30" s="11"/>
    </row>
    <row r="31" spans="1:20" ht="60" x14ac:dyDescent="0.25">
      <c r="A31" s="10" t="s">
        <v>382</v>
      </c>
      <c r="B31" s="11"/>
      <c r="C31" s="11">
        <f>+C6*0.1</f>
        <v>760195.8</v>
      </c>
      <c r="D31" s="11">
        <f>+D6*0.1</f>
        <v>796523.36400000006</v>
      </c>
      <c r="E31" s="11">
        <f t="shared" ref="E31:Q31" si="40">+E6*0.1</f>
        <v>832850.92799999996</v>
      </c>
      <c r="F31" s="11">
        <f t="shared" si="40"/>
        <v>869987.66399999987</v>
      </c>
      <c r="G31" s="11">
        <f t="shared" si="40"/>
        <v>912234.96</v>
      </c>
      <c r="H31" s="11">
        <f t="shared" si="40"/>
        <v>955291.42799999996</v>
      </c>
      <c r="I31" s="11">
        <f t="shared" si="40"/>
        <v>998347.89599999995</v>
      </c>
      <c r="J31" s="11">
        <f t="shared" si="40"/>
        <v>1046514.9239999999</v>
      </c>
      <c r="K31" s="11">
        <f t="shared" si="40"/>
        <v>1095491.1240000001</v>
      </c>
      <c r="L31" s="11">
        <f t="shared" si="40"/>
        <v>1149577.8839999998</v>
      </c>
      <c r="M31" s="11">
        <f t="shared" si="40"/>
        <v>1204473.8159999999</v>
      </c>
      <c r="N31" s="11">
        <f t="shared" si="40"/>
        <v>1259369.7479999997</v>
      </c>
      <c r="O31" s="11">
        <f t="shared" si="40"/>
        <v>1320185.412</v>
      </c>
      <c r="P31" s="11">
        <f t="shared" si="40"/>
        <v>1381810.2480000001</v>
      </c>
      <c r="Q31" s="11">
        <f t="shared" si="40"/>
        <v>1448545.6440000001</v>
      </c>
      <c r="R31" s="11">
        <f>SUM(C31:Q31)</f>
        <v>16031400.839999998</v>
      </c>
      <c r="S31" s="17"/>
    </row>
    <row r="32" spans="1:20" x14ac:dyDescent="0.25">
      <c r="A32" s="10" t="s">
        <v>132</v>
      </c>
      <c r="B32" s="10"/>
      <c r="C32" s="11">
        <f>C6-C25</f>
        <v>1510051.5441928413</v>
      </c>
      <c r="D32" s="11">
        <f t="shared" ref="D32:R32" si="41">D6-D25</f>
        <v>1391779.2537524821</v>
      </c>
      <c r="E32" s="11">
        <f t="shared" si="41"/>
        <v>1435846.3992101066</v>
      </c>
      <c r="F32" s="11">
        <f t="shared" si="41"/>
        <v>1473737.8194106119</v>
      </c>
      <c r="G32" s="11">
        <f t="shared" si="41"/>
        <v>1538631.9919011425</v>
      </c>
      <c r="H32" s="11">
        <f t="shared" si="41"/>
        <v>1596207.3454961991</v>
      </c>
      <c r="I32" s="11">
        <f t="shared" si="41"/>
        <v>1640872.7110610083</v>
      </c>
      <c r="J32" s="11">
        <f t="shared" si="41"/>
        <v>1710695.0811940581</v>
      </c>
      <c r="K32" s="11">
        <f t="shared" si="41"/>
        <v>1771260.5973237623</v>
      </c>
      <c r="L32" s="11">
        <f t="shared" si="41"/>
        <v>1855593.6805599481</v>
      </c>
      <c r="M32" s="11">
        <f t="shared" si="41"/>
        <v>1929211.0004579462</v>
      </c>
      <c r="N32" s="11">
        <f t="shared" si="41"/>
        <v>1986351.5406608414</v>
      </c>
      <c r="O32" s="11">
        <f t="shared" si="41"/>
        <v>2069880.361983886</v>
      </c>
      <c r="P32" s="11">
        <f t="shared" si="41"/>
        <v>2140219.9414930809</v>
      </c>
      <c r="Q32" s="11">
        <f t="shared" si="41"/>
        <v>2230198.0809077322</v>
      </c>
      <c r="R32" s="11">
        <f t="shared" si="41"/>
        <v>26280537.34960565</v>
      </c>
      <c r="S32" s="57"/>
      <c r="T32" s="3"/>
    </row>
    <row r="33" spans="2:18" x14ac:dyDescent="0.25">
      <c r="R33" s="18"/>
    </row>
    <row r="34" spans="2:18" x14ac:dyDescent="0.25">
      <c r="R34" s="17"/>
    </row>
    <row r="35" spans="2:18" x14ac:dyDescent="0.25">
      <c r="B35" s="59"/>
      <c r="D35" s="17"/>
    </row>
    <row r="36" spans="2:18" x14ac:dyDescent="0.25">
      <c r="B36" s="20"/>
      <c r="C36" s="20"/>
      <c r="D36" s="20"/>
    </row>
    <row r="37" spans="2:18" x14ac:dyDescent="0.25">
      <c r="B37" s="103" t="s">
        <v>322</v>
      </c>
      <c r="C37" s="103" t="s">
        <v>323</v>
      </c>
      <c r="D37" s="103" t="s">
        <v>324</v>
      </c>
      <c r="E37" s="103" t="s">
        <v>327</v>
      </c>
      <c r="F37" s="103" t="s">
        <v>325</v>
      </c>
      <c r="G37" s="103" t="s">
        <v>326</v>
      </c>
    </row>
    <row r="38" spans="2:18" x14ac:dyDescent="0.25">
      <c r="B38" s="154">
        <v>1</v>
      </c>
      <c r="C38" s="104">
        <v>3600</v>
      </c>
      <c r="D38" s="104">
        <v>338</v>
      </c>
      <c r="E38" s="105">
        <v>1.25</v>
      </c>
      <c r="F38" s="106">
        <v>0.35</v>
      </c>
      <c r="G38" s="107">
        <f t="shared" ref="G38:G61" si="42">C38*D38*E38*F38</f>
        <v>532350</v>
      </c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</row>
    <row r="39" spans="2:18" x14ac:dyDescent="0.25">
      <c r="B39" s="154"/>
      <c r="C39" s="104">
        <v>570</v>
      </c>
      <c r="D39" s="104">
        <f>+D38</f>
        <v>338</v>
      </c>
      <c r="E39" s="105">
        <v>1.5</v>
      </c>
      <c r="F39" s="106">
        <f>+F38</f>
        <v>0.35</v>
      </c>
      <c r="G39" s="107">
        <f t="shared" si="42"/>
        <v>101146.5</v>
      </c>
    </row>
    <row r="40" spans="2:18" x14ac:dyDescent="0.25">
      <c r="B40" s="154">
        <f>+B38+1</f>
        <v>2</v>
      </c>
      <c r="C40" s="104">
        <v>3600</v>
      </c>
      <c r="D40" s="104">
        <f t="shared" ref="D40:D61" si="43">+D39</f>
        <v>338</v>
      </c>
      <c r="E40" s="105">
        <f>+$E$38</f>
        <v>1.25</v>
      </c>
      <c r="F40" s="106">
        <f t="shared" ref="F40:F61" si="44">+F39</f>
        <v>0.35</v>
      </c>
      <c r="G40" s="107">
        <f t="shared" si="42"/>
        <v>532350</v>
      </c>
    </row>
    <row r="41" spans="2:18" x14ac:dyDescent="0.25">
      <c r="B41" s="154"/>
      <c r="C41" s="104">
        <v>570</v>
      </c>
      <c r="D41" s="104">
        <f t="shared" si="43"/>
        <v>338</v>
      </c>
      <c r="E41" s="105">
        <f>$E$39</f>
        <v>1.5</v>
      </c>
      <c r="F41" s="106">
        <f t="shared" si="44"/>
        <v>0.35</v>
      </c>
      <c r="G41" s="107">
        <f t="shared" si="42"/>
        <v>101146.5</v>
      </c>
    </row>
    <row r="42" spans="2:18" x14ac:dyDescent="0.25">
      <c r="B42" s="154">
        <f t="shared" ref="B42" si="45">+B40+1</f>
        <v>3</v>
      </c>
      <c r="C42" s="104">
        <v>3600</v>
      </c>
      <c r="D42" s="104">
        <f t="shared" si="43"/>
        <v>338</v>
      </c>
      <c r="E42" s="105">
        <f>+$E$38</f>
        <v>1.25</v>
      </c>
      <c r="F42" s="106">
        <f t="shared" si="44"/>
        <v>0.35</v>
      </c>
      <c r="G42" s="107">
        <f t="shared" si="42"/>
        <v>532350</v>
      </c>
    </row>
    <row r="43" spans="2:18" x14ac:dyDescent="0.25">
      <c r="B43" s="154"/>
      <c r="C43" s="104">
        <v>570</v>
      </c>
      <c r="D43" s="104">
        <f t="shared" si="43"/>
        <v>338</v>
      </c>
      <c r="E43" s="105">
        <f>$E$39</f>
        <v>1.5</v>
      </c>
      <c r="F43" s="106">
        <f t="shared" si="44"/>
        <v>0.35</v>
      </c>
      <c r="G43" s="107">
        <f t="shared" si="42"/>
        <v>101146.5</v>
      </c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</row>
    <row r="44" spans="2:18" x14ac:dyDescent="0.25">
      <c r="B44" s="154">
        <f t="shared" ref="B44" si="46">+B42+1</f>
        <v>4</v>
      </c>
      <c r="C44" s="104">
        <v>3600</v>
      </c>
      <c r="D44" s="104">
        <f t="shared" si="43"/>
        <v>338</v>
      </c>
      <c r="E44" s="105">
        <f>+$E$38</f>
        <v>1.25</v>
      </c>
      <c r="F44" s="106">
        <f t="shared" si="44"/>
        <v>0.35</v>
      </c>
      <c r="G44" s="107">
        <f t="shared" si="42"/>
        <v>532350</v>
      </c>
    </row>
    <row r="45" spans="2:18" x14ac:dyDescent="0.25">
      <c r="B45" s="154"/>
      <c r="C45" s="104">
        <v>570</v>
      </c>
      <c r="D45" s="104">
        <f t="shared" si="43"/>
        <v>338</v>
      </c>
      <c r="E45" s="105">
        <f>$E$39</f>
        <v>1.5</v>
      </c>
      <c r="F45" s="106">
        <f t="shared" si="44"/>
        <v>0.35</v>
      </c>
      <c r="G45" s="107">
        <f t="shared" si="42"/>
        <v>101146.5</v>
      </c>
    </row>
    <row r="46" spans="2:18" x14ac:dyDescent="0.25">
      <c r="B46" s="154">
        <f t="shared" ref="B46" si="47">+B44+1</f>
        <v>5</v>
      </c>
      <c r="C46" s="104">
        <v>3600</v>
      </c>
      <c r="D46" s="104">
        <f t="shared" si="43"/>
        <v>338</v>
      </c>
      <c r="E46" s="105">
        <f>+$E$38</f>
        <v>1.25</v>
      </c>
      <c r="F46" s="106">
        <f t="shared" si="44"/>
        <v>0.35</v>
      </c>
      <c r="G46" s="107">
        <f t="shared" si="42"/>
        <v>532350</v>
      </c>
    </row>
    <row r="47" spans="2:18" x14ac:dyDescent="0.25">
      <c r="B47" s="154"/>
      <c r="C47" s="104">
        <v>570</v>
      </c>
      <c r="D47" s="104">
        <f t="shared" si="43"/>
        <v>338</v>
      </c>
      <c r="E47" s="105">
        <f>$E$39</f>
        <v>1.5</v>
      </c>
      <c r="F47" s="106">
        <f t="shared" si="44"/>
        <v>0.35</v>
      </c>
      <c r="G47" s="107">
        <f t="shared" si="42"/>
        <v>101146.5</v>
      </c>
    </row>
    <row r="48" spans="2:18" x14ac:dyDescent="0.25">
      <c r="B48" s="154">
        <f t="shared" ref="B48" si="48">+B46+1</f>
        <v>6</v>
      </c>
      <c r="C48" s="104">
        <v>3600</v>
      </c>
      <c r="D48" s="104">
        <f t="shared" si="43"/>
        <v>338</v>
      </c>
      <c r="E48" s="105">
        <f>+$E$38</f>
        <v>1.25</v>
      </c>
      <c r="F48" s="106">
        <f t="shared" si="44"/>
        <v>0.35</v>
      </c>
      <c r="G48" s="107">
        <f t="shared" si="42"/>
        <v>532350</v>
      </c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</row>
    <row r="49" spans="2:7" x14ac:dyDescent="0.25">
      <c r="B49" s="154"/>
      <c r="C49" s="104">
        <v>570</v>
      </c>
      <c r="D49" s="104">
        <f t="shared" si="43"/>
        <v>338</v>
      </c>
      <c r="E49" s="105">
        <f>$E$39</f>
        <v>1.5</v>
      </c>
      <c r="F49" s="106">
        <f t="shared" si="44"/>
        <v>0.35</v>
      </c>
      <c r="G49" s="107">
        <f t="shared" si="42"/>
        <v>101146.5</v>
      </c>
    </row>
    <row r="50" spans="2:7" x14ac:dyDescent="0.25">
      <c r="B50" s="154">
        <f t="shared" ref="B50" si="49">+B48+1</f>
        <v>7</v>
      </c>
      <c r="C50" s="104">
        <v>3600</v>
      </c>
      <c r="D50" s="104">
        <f t="shared" si="43"/>
        <v>338</v>
      </c>
      <c r="E50" s="105">
        <f>+$E$38</f>
        <v>1.25</v>
      </c>
      <c r="F50" s="106">
        <f t="shared" si="44"/>
        <v>0.35</v>
      </c>
      <c r="G50" s="107">
        <f t="shared" si="42"/>
        <v>532350</v>
      </c>
    </row>
    <row r="51" spans="2:7" x14ac:dyDescent="0.25">
      <c r="B51" s="154"/>
      <c r="C51" s="104">
        <v>570</v>
      </c>
      <c r="D51" s="104">
        <f t="shared" si="43"/>
        <v>338</v>
      </c>
      <c r="E51" s="105">
        <f>$E$39</f>
        <v>1.5</v>
      </c>
      <c r="F51" s="106">
        <f t="shared" si="44"/>
        <v>0.35</v>
      </c>
      <c r="G51" s="107">
        <f t="shared" si="42"/>
        <v>101146.5</v>
      </c>
    </row>
    <row r="52" spans="2:7" x14ac:dyDescent="0.25">
      <c r="B52" s="154">
        <f t="shared" ref="B52:B54" si="50">+B50+1</f>
        <v>8</v>
      </c>
      <c r="C52" s="104">
        <v>3600</v>
      </c>
      <c r="D52" s="104">
        <f t="shared" si="43"/>
        <v>338</v>
      </c>
      <c r="E52" s="105">
        <f>+$E$38</f>
        <v>1.25</v>
      </c>
      <c r="F52" s="106">
        <f t="shared" si="44"/>
        <v>0.35</v>
      </c>
      <c r="G52" s="107">
        <f t="shared" si="42"/>
        <v>532350</v>
      </c>
    </row>
    <row r="53" spans="2:7" x14ac:dyDescent="0.25">
      <c r="B53" s="154"/>
      <c r="C53" s="104">
        <v>570</v>
      </c>
      <c r="D53" s="104">
        <f t="shared" si="43"/>
        <v>338</v>
      </c>
      <c r="E53" s="105">
        <f>$E$39</f>
        <v>1.5</v>
      </c>
      <c r="F53" s="106">
        <f t="shared" si="44"/>
        <v>0.35</v>
      </c>
      <c r="G53" s="107">
        <f t="shared" si="42"/>
        <v>101146.5</v>
      </c>
    </row>
    <row r="54" spans="2:7" x14ac:dyDescent="0.25">
      <c r="B54" s="154">
        <f t="shared" si="50"/>
        <v>9</v>
      </c>
      <c r="C54" s="104">
        <v>3600</v>
      </c>
      <c r="D54" s="104">
        <f t="shared" si="43"/>
        <v>338</v>
      </c>
      <c r="E54" s="105">
        <f>+$E$38</f>
        <v>1.25</v>
      </c>
      <c r="F54" s="106">
        <f t="shared" si="44"/>
        <v>0.35</v>
      </c>
      <c r="G54" s="107">
        <f t="shared" si="42"/>
        <v>532350</v>
      </c>
    </row>
    <row r="55" spans="2:7" x14ac:dyDescent="0.25">
      <c r="B55" s="154"/>
      <c r="C55" s="104">
        <v>570</v>
      </c>
      <c r="D55" s="104">
        <f t="shared" si="43"/>
        <v>338</v>
      </c>
      <c r="E55" s="105">
        <f>$E$39</f>
        <v>1.5</v>
      </c>
      <c r="F55" s="106">
        <f t="shared" si="44"/>
        <v>0.35</v>
      </c>
      <c r="G55" s="107">
        <f t="shared" si="42"/>
        <v>101146.5</v>
      </c>
    </row>
    <row r="56" spans="2:7" x14ac:dyDescent="0.25">
      <c r="B56" s="154">
        <f>+B54+1</f>
        <v>10</v>
      </c>
      <c r="C56" s="104">
        <v>3600</v>
      </c>
      <c r="D56" s="104">
        <f t="shared" si="43"/>
        <v>338</v>
      </c>
      <c r="E56" s="105">
        <f>+$E$38</f>
        <v>1.25</v>
      </c>
      <c r="F56" s="106">
        <f t="shared" si="44"/>
        <v>0.35</v>
      </c>
      <c r="G56" s="107">
        <f t="shared" si="42"/>
        <v>532350</v>
      </c>
    </row>
    <row r="57" spans="2:7" x14ac:dyDescent="0.25">
      <c r="B57" s="154"/>
      <c r="C57" s="104">
        <v>570</v>
      </c>
      <c r="D57" s="104">
        <f t="shared" si="43"/>
        <v>338</v>
      </c>
      <c r="E57" s="105">
        <f>$E$39</f>
        <v>1.5</v>
      </c>
      <c r="F57" s="106">
        <f t="shared" si="44"/>
        <v>0.35</v>
      </c>
      <c r="G57" s="107">
        <f t="shared" si="42"/>
        <v>101146.5</v>
      </c>
    </row>
    <row r="58" spans="2:7" x14ac:dyDescent="0.25">
      <c r="B58" s="154">
        <f t="shared" ref="B58" si="51">+B56+1</f>
        <v>11</v>
      </c>
      <c r="C58" s="104">
        <v>3600</v>
      </c>
      <c r="D58" s="104">
        <f t="shared" si="43"/>
        <v>338</v>
      </c>
      <c r="E58" s="105">
        <f>+$E$38</f>
        <v>1.25</v>
      </c>
      <c r="F58" s="106">
        <f t="shared" si="44"/>
        <v>0.35</v>
      </c>
      <c r="G58" s="107">
        <f t="shared" si="42"/>
        <v>532350</v>
      </c>
    </row>
    <row r="59" spans="2:7" x14ac:dyDescent="0.25">
      <c r="B59" s="154"/>
      <c r="C59" s="104">
        <v>570</v>
      </c>
      <c r="D59" s="104">
        <f t="shared" si="43"/>
        <v>338</v>
      </c>
      <c r="E59" s="105">
        <f>$E$39</f>
        <v>1.5</v>
      </c>
      <c r="F59" s="106">
        <f t="shared" si="44"/>
        <v>0.35</v>
      </c>
      <c r="G59" s="107">
        <f t="shared" si="42"/>
        <v>101146.5</v>
      </c>
    </row>
    <row r="60" spans="2:7" x14ac:dyDescent="0.25">
      <c r="B60" s="154">
        <f t="shared" ref="B60" si="52">+B58+1</f>
        <v>12</v>
      </c>
      <c r="C60" s="104">
        <v>3600</v>
      </c>
      <c r="D60" s="104">
        <f t="shared" si="43"/>
        <v>338</v>
      </c>
      <c r="E60" s="105">
        <f>+$E$38</f>
        <v>1.25</v>
      </c>
      <c r="F60" s="106">
        <f t="shared" si="44"/>
        <v>0.35</v>
      </c>
      <c r="G60" s="107">
        <f t="shared" si="42"/>
        <v>532350</v>
      </c>
    </row>
    <row r="61" spans="2:7" x14ac:dyDescent="0.25">
      <c r="B61" s="154"/>
      <c r="C61" s="104">
        <v>570</v>
      </c>
      <c r="D61" s="104">
        <f t="shared" si="43"/>
        <v>338</v>
      </c>
      <c r="E61" s="105">
        <f>$E$39</f>
        <v>1.5</v>
      </c>
      <c r="F61" s="106">
        <f t="shared" si="44"/>
        <v>0.35</v>
      </c>
      <c r="G61" s="107">
        <f t="shared" si="42"/>
        <v>101146.5</v>
      </c>
    </row>
    <row r="62" spans="2:7" x14ac:dyDescent="0.25">
      <c r="B62" s="155" t="s">
        <v>319</v>
      </c>
      <c r="C62" s="156"/>
      <c r="D62" s="156"/>
      <c r="E62" s="156"/>
      <c r="F62" s="157"/>
      <c r="G62" s="119">
        <f>+G38+G40+G42+G44+G46+G48+G50+G52+G54+G56+G58+G60</f>
        <v>6388200</v>
      </c>
    </row>
    <row r="63" spans="2:7" x14ac:dyDescent="0.25">
      <c r="B63" s="150" t="s">
        <v>170</v>
      </c>
      <c r="C63" s="151"/>
      <c r="D63" s="151"/>
      <c r="E63" s="151"/>
      <c r="F63" s="152"/>
      <c r="G63" s="120">
        <f>+G39+G41+G43+G45+G47+G49+G51+G53+G55+G57+G59+G61</f>
        <v>1213758</v>
      </c>
    </row>
    <row r="64" spans="2:7" ht="15.75" thickBot="1" x14ac:dyDescent="0.3">
      <c r="B64" s="158" t="s">
        <v>328</v>
      </c>
      <c r="C64" s="159"/>
      <c r="D64" s="159"/>
      <c r="E64" s="159"/>
      <c r="F64" s="160"/>
      <c r="G64" s="121">
        <f>SUM(G62:G63)</f>
        <v>7601958</v>
      </c>
    </row>
    <row r="65" spans="2:7" x14ac:dyDescent="0.25">
      <c r="B65" s="108"/>
      <c r="C65" s="109"/>
      <c r="D65" s="109"/>
      <c r="E65" s="109"/>
      <c r="F65" s="109"/>
      <c r="G65" s="110"/>
    </row>
    <row r="66" spans="2:7" x14ac:dyDescent="0.25">
      <c r="B66" s="150" t="s">
        <v>329</v>
      </c>
      <c r="C66" s="151"/>
      <c r="D66" s="151"/>
      <c r="E66" s="151"/>
      <c r="F66" s="151"/>
      <c r="G66" s="152"/>
    </row>
    <row r="67" spans="2:7" x14ac:dyDescent="0.25">
      <c r="B67" s="162" t="s">
        <v>412</v>
      </c>
      <c r="C67" s="163"/>
      <c r="D67" s="163"/>
      <c r="E67" s="163"/>
      <c r="F67" s="163"/>
      <c r="G67" s="164"/>
    </row>
    <row r="68" spans="2:7" x14ac:dyDescent="0.25">
      <c r="B68" s="150" t="s">
        <v>319</v>
      </c>
      <c r="C68" s="151"/>
      <c r="D68" s="151"/>
      <c r="E68" s="151"/>
      <c r="F68" s="152"/>
      <c r="G68" s="111">
        <f>+R10</f>
        <v>134663256</v>
      </c>
    </row>
    <row r="69" spans="2:7" x14ac:dyDescent="0.25">
      <c r="B69" s="150" t="s">
        <v>170</v>
      </c>
      <c r="C69" s="151"/>
      <c r="D69" s="151"/>
      <c r="E69" s="151"/>
      <c r="F69" s="152"/>
      <c r="G69" s="112">
        <f>+R18</f>
        <v>25650752.399999999</v>
      </c>
    </row>
    <row r="70" spans="2:7" ht="15.75" thickBot="1" x14ac:dyDescent="0.3">
      <c r="B70" s="158" t="s">
        <v>328</v>
      </c>
      <c r="C70" s="159"/>
      <c r="D70" s="159"/>
      <c r="E70" s="159"/>
      <c r="F70" s="160"/>
      <c r="G70" s="113">
        <f>+G69+G68</f>
        <v>160314008.40000001</v>
      </c>
    </row>
    <row r="71" spans="2:7" x14ac:dyDescent="0.25">
      <c r="B71" s="108"/>
      <c r="C71" s="109"/>
      <c r="D71" s="109"/>
      <c r="E71" s="109"/>
      <c r="F71" s="109"/>
      <c r="G71" s="110"/>
    </row>
    <row r="72" spans="2:7" x14ac:dyDescent="0.25">
      <c r="B72" s="150" t="s">
        <v>389</v>
      </c>
      <c r="C72" s="151"/>
      <c r="D72" s="151"/>
      <c r="E72" s="151"/>
      <c r="F72" s="151"/>
      <c r="G72" s="152"/>
    </row>
    <row r="73" spans="2:7" x14ac:dyDescent="0.25">
      <c r="B73" s="114"/>
      <c r="C73" s="115"/>
      <c r="D73" s="115"/>
      <c r="E73" s="115"/>
      <c r="F73" s="115"/>
      <c r="G73" s="116"/>
    </row>
    <row r="74" spans="2:7" x14ac:dyDescent="0.25">
      <c r="B74" s="141" t="s">
        <v>330</v>
      </c>
      <c r="C74" s="141"/>
      <c r="D74" s="141"/>
      <c r="E74" s="161" t="s">
        <v>332</v>
      </c>
      <c r="F74" s="161"/>
      <c r="G74" s="117">
        <f>+G75/12</f>
        <v>63349.65</v>
      </c>
    </row>
    <row r="75" spans="2:7" ht="15.75" thickBot="1" x14ac:dyDescent="0.3">
      <c r="B75" s="153" t="s">
        <v>331</v>
      </c>
      <c r="C75" s="153"/>
      <c r="D75" s="153"/>
      <c r="E75" s="149" t="s">
        <v>332</v>
      </c>
      <c r="F75" s="149"/>
      <c r="G75" s="118">
        <f>+G64*0.1</f>
        <v>760195.8</v>
      </c>
    </row>
    <row r="76" spans="2:7" x14ac:dyDescent="0.25">
      <c r="B76" s="95"/>
      <c r="C76" s="95"/>
      <c r="D76" s="95"/>
      <c r="E76" s="95"/>
      <c r="F76" s="95"/>
      <c r="G76" s="95"/>
    </row>
    <row r="77" spans="2:7" x14ac:dyDescent="0.25">
      <c r="B77" s="95"/>
      <c r="C77" s="95"/>
      <c r="D77" s="95"/>
      <c r="E77" s="95"/>
      <c r="F77" s="95"/>
      <c r="G77" s="95"/>
    </row>
    <row r="78" spans="2:7" x14ac:dyDescent="0.25">
      <c r="B78" s="95"/>
      <c r="C78" s="95"/>
      <c r="D78" s="95"/>
      <c r="E78" s="95"/>
      <c r="F78" s="95"/>
      <c r="G78" s="95"/>
    </row>
    <row r="79" spans="2:7" x14ac:dyDescent="0.25">
      <c r="B79" s="95"/>
      <c r="C79" s="95"/>
      <c r="D79" s="95"/>
      <c r="E79" s="95"/>
      <c r="F79" s="95"/>
      <c r="G79" s="95"/>
    </row>
    <row r="80" spans="2:7" x14ac:dyDescent="0.25">
      <c r="B80" s="95"/>
      <c r="C80" s="95"/>
      <c r="D80" s="95"/>
      <c r="E80" s="95"/>
      <c r="F80" s="95"/>
      <c r="G80" s="95"/>
    </row>
    <row r="81" spans="2:7" x14ac:dyDescent="0.25">
      <c r="B81" s="95"/>
      <c r="C81" s="95"/>
      <c r="D81" s="95"/>
      <c r="E81" s="95"/>
      <c r="F81" s="95"/>
      <c r="G81" s="95"/>
    </row>
    <row r="82" spans="2:7" x14ac:dyDescent="0.25">
      <c r="B82" s="95"/>
      <c r="C82" s="95"/>
      <c r="D82" s="95"/>
      <c r="E82" s="95"/>
      <c r="F82" s="95"/>
      <c r="G82" s="95"/>
    </row>
    <row r="83" spans="2:7" x14ac:dyDescent="0.25">
      <c r="B83" s="95"/>
      <c r="C83" s="95"/>
      <c r="D83" s="95"/>
      <c r="E83" s="95"/>
      <c r="F83" s="95"/>
      <c r="G83" s="95"/>
    </row>
    <row r="84" spans="2:7" x14ac:dyDescent="0.25">
      <c r="B84" s="95"/>
      <c r="C84" s="95"/>
      <c r="D84" s="95"/>
      <c r="E84" s="95"/>
      <c r="F84" s="95"/>
      <c r="G84" s="95"/>
    </row>
    <row r="85" spans="2:7" x14ac:dyDescent="0.25">
      <c r="B85" s="95"/>
      <c r="C85" s="95"/>
      <c r="D85" s="95"/>
      <c r="E85" s="95"/>
      <c r="F85" s="95"/>
      <c r="G85" s="95"/>
    </row>
    <row r="86" spans="2:7" x14ac:dyDescent="0.25">
      <c r="B86" s="26"/>
      <c r="C86" s="26"/>
      <c r="D86" s="26"/>
      <c r="E86" s="26"/>
      <c r="F86" s="26"/>
      <c r="G86" s="26"/>
    </row>
    <row r="87" spans="2:7" x14ac:dyDescent="0.25">
      <c r="B87" s="26"/>
      <c r="C87" s="26"/>
      <c r="D87" s="26"/>
      <c r="E87" s="26"/>
      <c r="F87" s="26"/>
      <c r="G87" s="26"/>
    </row>
  </sheetData>
  <mergeCells count="29">
    <mergeCell ref="A1:R1"/>
    <mergeCell ref="A2:R2"/>
    <mergeCell ref="A9:B9"/>
    <mergeCell ref="A17:B17"/>
    <mergeCell ref="B38:B39"/>
    <mergeCell ref="B40:B41"/>
    <mergeCell ref="B42:B43"/>
    <mergeCell ref="B44:B45"/>
    <mergeCell ref="B46:B47"/>
    <mergeCell ref="B48:B49"/>
    <mergeCell ref="B50:B51"/>
    <mergeCell ref="B52:B53"/>
    <mergeCell ref="B54:B55"/>
    <mergeCell ref="B56:B57"/>
    <mergeCell ref="B58:B59"/>
    <mergeCell ref="E75:F75"/>
    <mergeCell ref="B72:G72"/>
    <mergeCell ref="B75:D75"/>
    <mergeCell ref="B74:D74"/>
    <mergeCell ref="B60:B61"/>
    <mergeCell ref="B62:F62"/>
    <mergeCell ref="B63:F63"/>
    <mergeCell ref="B64:F64"/>
    <mergeCell ref="E74:F74"/>
    <mergeCell ref="B66:G66"/>
    <mergeCell ref="B67:G67"/>
    <mergeCell ref="B68:F68"/>
    <mergeCell ref="B69:F69"/>
    <mergeCell ref="B70:F70"/>
  </mergeCells>
  <pageMargins left="0.36" right="0.15748031496062992" top="1.27" bottom="0.78740157480314965" header="0.31496062992125984" footer="0.31496062992125984"/>
  <pageSetup paperSize="8" scale="70" orientation="landscape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7"/>
  <sheetViews>
    <sheetView workbookViewId="0">
      <selection activeCell="G18" sqref="G18"/>
    </sheetView>
  </sheetViews>
  <sheetFormatPr defaultRowHeight="15" x14ac:dyDescent="0.25"/>
  <cols>
    <col min="1" max="1" width="37" bestFit="1" customWidth="1"/>
    <col min="2" max="2" width="18.140625" bestFit="1" customWidth="1"/>
    <col min="3" max="3" width="7.7109375" customWidth="1"/>
    <col min="4" max="4" width="22.5703125" customWidth="1"/>
    <col min="5" max="5" width="7.7109375" bestFit="1" customWidth="1"/>
    <col min="6" max="6" width="12.42578125" bestFit="1" customWidth="1"/>
    <col min="7" max="7" width="4" bestFit="1" customWidth="1"/>
  </cols>
  <sheetData>
    <row r="1" spans="1:5" ht="15.75" customHeight="1" x14ac:dyDescent="0.25">
      <c r="A1" s="38" t="s">
        <v>137</v>
      </c>
    </row>
    <row r="2" spans="1:5" ht="15.75" customHeight="1" x14ac:dyDescent="0.25">
      <c r="A2" s="38" t="s">
        <v>138</v>
      </c>
    </row>
    <row r="3" spans="1:5" ht="18.75" x14ac:dyDescent="0.3">
      <c r="A3" s="166" t="s">
        <v>183</v>
      </c>
      <c r="B3" s="166"/>
      <c r="C3" s="166"/>
      <c r="D3" s="166"/>
      <c r="E3" s="39"/>
    </row>
    <row r="4" spans="1:5" ht="15.75" x14ac:dyDescent="0.25">
      <c r="A4" s="40" t="s">
        <v>139</v>
      </c>
      <c r="B4" s="40" t="s">
        <v>184</v>
      </c>
      <c r="C4" s="40" t="s">
        <v>140</v>
      </c>
      <c r="D4" s="40" t="s">
        <v>185</v>
      </c>
      <c r="E4" s="39"/>
    </row>
    <row r="5" spans="1:5" ht="15.75" customHeight="1" x14ac:dyDescent="0.25">
      <c r="A5" s="41" t="s">
        <v>186</v>
      </c>
      <c r="B5" s="42"/>
      <c r="C5" s="42"/>
      <c r="D5" s="42"/>
      <c r="E5" s="39"/>
    </row>
    <row r="6" spans="1:5" ht="15.75" x14ac:dyDescent="0.25">
      <c r="A6" s="54" t="s">
        <v>141</v>
      </c>
      <c r="B6" s="44" t="s">
        <v>187</v>
      </c>
      <c r="C6" s="44">
        <v>20</v>
      </c>
      <c r="D6" s="43" t="s">
        <v>188</v>
      </c>
      <c r="E6" s="39"/>
    </row>
    <row r="7" spans="1:5" ht="15.75" x14ac:dyDescent="0.25">
      <c r="A7" s="54" t="s">
        <v>141</v>
      </c>
      <c r="B7" s="44" t="s">
        <v>187</v>
      </c>
      <c r="C7" s="44">
        <v>20</v>
      </c>
      <c r="D7" s="43" t="s">
        <v>188</v>
      </c>
      <c r="E7" s="39"/>
    </row>
    <row r="8" spans="1:5" ht="15.75" x14ac:dyDescent="0.25">
      <c r="A8" s="54" t="s">
        <v>189</v>
      </c>
      <c r="B8" s="44" t="s">
        <v>187</v>
      </c>
      <c r="C8" s="44">
        <v>20</v>
      </c>
      <c r="D8" s="44"/>
      <c r="E8" s="39"/>
    </row>
    <row r="9" spans="1:5" ht="15.75" x14ac:dyDescent="0.25">
      <c r="A9" s="54" t="s">
        <v>190</v>
      </c>
      <c r="B9" s="44" t="s">
        <v>191</v>
      </c>
      <c r="C9" s="44">
        <v>21</v>
      </c>
      <c r="D9" s="44"/>
      <c r="E9" s="39"/>
    </row>
    <row r="10" spans="1:5" ht="15.75" x14ac:dyDescent="0.25">
      <c r="A10" s="54" t="s">
        <v>142</v>
      </c>
      <c r="B10" s="44" t="s">
        <v>191</v>
      </c>
      <c r="C10" s="44">
        <v>20</v>
      </c>
      <c r="D10" s="44"/>
      <c r="E10" s="39"/>
    </row>
    <row r="11" spans="1:5" ht="15.75" x14ac:dyDescent="0.25">
      <c r="A11" s="54" t="s">
        <v>143</v>
      </c>
      <c r="B11" s="44" t="s">
        <v>191</v>
      </c>
      <c r="C11" s="44">
        <v>21</v>
      </c>
      <c r="D11" s="44"/>
      <c r="E11" s="39"/>
    </row>
    <row r="12" spans="1:5" ht="15.75" x14ac:dyDescent="0.25">
      <c r="A12" s="54" t="s">
        <v>143</v>
      </c>
      <c r="B12" s="44" t="s">
        <v>191</v>
      </c>
      <c r="C12" s="44">
        <v>12</v>
      </c>
      <c r="D12" s="44"/>
      <c r="E12" s="39"/>
    </row>
    <row r="13" spans="1:5" ht="15.75" x14ac:dyDescent="0.25">
      <c r="A13" s="54" t="s">
        <v>144</v>
      </c>
      <c r="B13" s="44" t="s">
        <v>191</v>
      </c>
      <c r="C13" s="44">
        <v>30</v>
      </c>
      <c r="D13" s="44"/>
      <c r="E13" s="39"/>
    </row>
    <row r="14" spans="1:5" ht="15.75" x14ac:dyDescent="0.25">
      <c r="A14" s="46" t="s">
        <v>192</v>
      </c>
      <c r="B14" s="45" t="s">
        <v>191</v>
      </c>
      <c r="C14" s="45">
        <v>30</v>
      </c>
      <c r="D14" s="44"/>
      <c r="E14" s="39"/>
    </row>
    <row r="15" spans="1:5" ht="15.75" x14ac:dyDescent="0.25">
      <c r="A15" s="46" t="s">
        <v>194</v>
      </c>
      <c r="B15" s="44" t="s">
        <v>191</v>
      </c>
      <c r="C15" s="44">
        <v>20</v>
      </c>
      <c r="D15" s="44"/>
      <c r="E15" s="39"/>
    </row>
    <row r="16" spans="1:5" ht="15.75" x14ac:dyDescent="0.25">
      <c r="A16" s="46" t="s">
        <v>195</v>
      </c>
      <c r="B16" s="44" t="s">
        <v>191</v>
      </c>
      <c r="C16" s="45">
        <v>6</v>
      </c>
      <c r="D16" s="43" t="s">
        <v>196</v>
      </c>
      <c r="E16" s="39"/>
    </row>
    <row r="17" spans="1:5" ht="15.75" x14ac:dyDescent="0.25">
      <c r="A17" s="46" t="s">
        <v>145</v>
      </c>
      <c r="B17" s="44" t="s">
        <v>191</v>
      </c>
      <c r="C17" s="45">
        <v>8</v>
      </c>
      <c r="D17" s="44"/>
      <c r="E17" s="39"/>
    </row>
    <row r="18" spans="1:5" ht="15.75" x14ac:dyDescent="0.25">
      <c r="A18" s="46" t="s">
        <v>197</v>
      </c>
      <c r="B18" s="44" t="s">
        <v>191</v>
      </c>
      <c r="C18" s="45">
        <v>10</v>
      </c>
      <c r="D18" s="44"/>
      <c r="E18" s="39"/>
    </row>
    <row r="19" spans="1:5" ht="15.75" x14ac:dyDescent="0.25">
      <c r="A19" s="46" t="s">
        <v>146</v>
      </c>
      <c r="B19" s="44" t="s">
        <v>191</v>
      </c>
      <c r="C19" s="45">
        <v>15</v>
      </c>
      <c r="D19" s="44"/>
      <c r="E19" s="39"/>
    </row>
    <row r="20" spans="1:5" ht="15.75" x14ac:dyDescent="0.25">
      <c r="A20" s="54" t="s">
        <v>147</v>
      </c>
      <c r="B20" s="44" t="s">
        <v>191</v>
      </c>
      <c r="C20" s="44">
        <v>42</v>
      </c>
      <c r="D20" s="44"/>
      <c r="E20" s="39"/>
    </row>
    <row r="21" spans="1:5" ht="15.75" customHeight="1" x14ac:dyDescent="0.25">
      <c r="A21" s="54" t="s">
        <v>198</v>
      </c>
      <c r="B21" s="44" t="s">
        <v>191</v>
      </c>
      <c r="C21" s="44">
        <v>5</v>
      </c>
      <c r="D21" s="44"/>
      <c r="E21" s="39"/>
    </row>
    <row r="22" spans="1:5" ht="15.75" customHeight="1" x14ac:dyDescent="0.25">
      <c r="A22" s="54" t="s">
        <v>199</v>
      </c>
      <c r="B22" s="44" t="s">
        <v>200</v>
      </c>
      <c r="C22" s="44">
        <v>80</v>
      </c>
      <c r="D22" s="47" t="s">
        <v>201</v>
      </c>
      <c r="E22" s="39"/>
    </row>
    <row r="23" spans="1:5" ht="15.75" customHeight="1" x14ac:dyDescent="0.25">
      <c r="A23" s="54" t="s">
        <v>202</v>
      </c>
      <c r="B23" s="44" t="s">
        <v>200</v>
      </c>
      <c r="C23" s="44">
        <v>8</v>
      </c>
      <c r="D23" s="44"/>
      <c r="E23" s="39"/>
    </row>
    <row r="24" spans="1:5" ht="15.75" customHeight="1" x14ac:dyDescent="0.25">
      <c r="A24" s="54" t="s">
        <v>202</v>
      </c>
      <c r="B24" s="44" t="s">
        <v>200</v>
      </c>
      <c r="C24" s="44">
        <v>8</v>
      </c>
      <c r="D24" s="44"/>
      <c r="E24" s="39"/>
    </row>
    <row r="25" spans="1:5" ht="15.75" x14ac:dyDescent="0.25">
      <c r="A25" s="54" t="s">
        <v>203</v>
      </c>
      <c r="B25" s="44" t="s">
        <v>200</v>
      </c>
      <c r="C25" s="44">
        <v>15</v>
      </c>
      <c r="D25" s="44"/>
      <c r="E25" s="39"/>
    </row>
    <row r="26" spans="1:5" ht="15.75" x14ac:dyDescent="0.25">
      <c r="A26" s="54" t="s">
        <v>148</v>
      </c>
      <c r="B26" s="44" t="s">
        <v>200</v>
      </c>
      <c r="C26" s="44">
        <v>20</v>
      </c>
      <c r="D26" s="44"/>
      <c r="E26" s="39"/>
    </row>
    <row r="27" spans="1:5" ht="15.75" x14ac:dyDescent="0.25">
      <c r="A27" s="54" t="s">
        <v>204</v>
      </c>
      <c r="B27" s="44" t="s">
        <v>200</v>
      </c>
      <c r="C27" s="44">
        <v>10</v>
      </c>
      <c r="D27" s="44"/>
      <c r="E27" s="39"/>
    </row>
    <row r="28" spans="1:5" ht="15.75" x14ac:dyDescent="0.25">
      <c r="A28" s="54" t="s">
        <v>206</v>
      </c>
      <c r="B28" s="44" t="s">
        <v>200</v>
      </c>
      <c r="C28" s="44">
        <v>20</v>
      </c>
      <c r="D28" s="44"/>
      <c r="E28" s="39"/>
    </row>
    <row r="29" spans="1:5" ht="15.75" x14ac:dyDescent="0.25">
      <c r="A29" s="54" t="s">
        <v>207</v>
      </c>
      <c r="B29" s="44" t="s">
        <v>200</v>
      </c>
      <c r="C29" s="44">
        <v>10</v>
      </c>
      <c r="D29" s="44"/>
      <c r="E29" s="39"/>
    </row>
    <row r="30" spans="1:5" ht="15.75" x14ac:dyDescent="0.25">
      <c r="A30" s="54" t="s">
        <v>205</v>
      </c>
      <c r="B30" s="44" t="s">
        <v>200</v>
      </c>
      <c r="C30" s="44">
        <v>45</v>
      </c>
      <c r="D30" s="44"/>
      <c r="E30" s="39"/>
    </row>
    <row r="31" spans="1:5" ht="15.75" x14ac:dyDescent="0.25">
      <c r="A31" s="54" t="s">
        <v>149</v>
      </c>
      <c r="B31" s="44" t="s">
        <v>187</v>
      </c>
      <c r="C31" s="44">
        <v>12</v>
      </c>
      <c r="D31" s="44"/>
      <c r="E31" s="39"/>
    </row>
    <row r="32" spans="1:5" ht="15.75" x14ac:dyDescent="0.25">
      <c r="A32" s="54" t="s">
        <v>208</v>
      </c>
      <c r="B32" s="44" t="s">
        <v>187</v>
      </c>
      <c r="C32" s="44">
        <v>10</v>
      </c>
      <c r="D32" s="44"/>
      <c r="E32" s="39"/>
    </row>
    <row r="33" spans="1:5" ht="15.75" x14ac:dyDescent="0.25">
      <c r="A33" s="54" t="s">
        <v>209</v>
      </c>
      <c r="B33" s="44" t="s">
        <v>191</v>
      </c>
      <c r="C33" s="44">
        <v>15</v>
      </c>
      <c r="D33" s="44"/>
      <c r="E33" s="39"/>
    </row>
    <row r="34" spans="1:5" ht="15.75" x14ac:dyDescent="0.25">
      <c r="A34" s="54" t="s">
        <v>210</v>
      </c>
      <c r="B34" s="44" t="s">
        <v>191</v>
      </c>
      <c r="C34" s="44">
        <v>18</v>
      </c>
      <c r="D34" s="44"/>
      <c r="E34" s="39"/>
    </row>
    <row r="35" spans="1:5" ht="15.75" x14ac:dyDescent="0.25">
      <c r="A35" s="54" t="s">
        <v>211</v>
      </c>
      <c r="B35" s="44" t="s">
        <v>191</v>
      </c>
      <c r="C35" s="44">
        <v>18</v>
      </c>
      <c r="D35" s="44"/>
      <c r="E35" s="39"/>
    </row>
    <row r="36" spans="1:5" ht="15.75" x14ac:dyDescent="0.25">
      <c r="A36" s="54" t="s">
        <v>150</v>
      </c>
      <c r="B36" s="44" t="s">
        <v>191</v>
      </c>
      <c r="C36" s="44">
        <v>60</v>
      </c>
      <c r="D36" s="44"/>
      <c r="E36" s="39"/>
    </row>
    <row r="37" spans="1:5" ht="15.75" x14ac:dyDescent="0.25">
      <c r="A37" s="54" t="s">
        <v>151</v>
      </c>
      <c r="B37" s="44" t="s">
        <v>191</v>
      </c>
      <c r="C37" s="44">
        <v>8</v>
      </c>
      <c r="D37" s="44"/>
      <c r="E37" s="39"/>
    </row>
    <row r="38" spans="1:5" ht="15.75" x14ac:dyDescent="0.25">
      <c r="A38" s="54" t="s">
        <v>151</v>
      </c>
      <c r="B38" s="44" t="s">
        <v>191</v>
      </c>
      <c r="C38" s="44">
        <v>14</v>
      </c>
      <c r="D38" s="43" t="s">
        <v>212</v>
      </c>
      <c r="E38" s="39"/>
    </row>
    <row r="39" spans="1:5" ht="15.75" x14ac:dyDescent="0.25">
      <c r="A39" s="54" t="s">
        <v>213</v>
      </c>
      <c r="B39" s="44" t="s">
        <v>191</v>
      </c>
      <c r="C39" s="44">
        <v>25</v>
      </c>
      <c r="D39" s="44"/>
      <c r="E39" s="39"/>
    </row>
    <row r="40" spans="1:5" ht="15.75" x14ac:dyDescent="0.25">
      <c r="A40" s="54" t="s">
        <v>214</v>
      </c>
      <c r="B40" s="44" t="s">
        <v>191</v>
      </c>
      <c r="C40" s="44">
        <v>48</v>
      </c>
      <c r="D40" s="44"/>
      <c r="E40" s="39"/>
    </row>
    <row r="41" spans="1:5" ht="15.75" x14ac:dyDescent="0.25">
      <c r="A41" s="54" t="s">
        <v>216</v>
      </c>
      <c r="B41" s="44" t="s">
        <v>191</v>
      </c>
      <c r="C41" s="44">
        <v>15</v>
      </c>
      <c r="D41" s="44"/>
      <c r="E41" s="39"/>
    </row>
    <row r="42" spans="1:5" ht="15.75" x14ac:dyDescent="0.25">
      <c r="A42" s="54" t="s">
        <v>215</v>
      </c>
      <c r="B42" s="44" t="s">
        <v>191</v>
      </c>
      <c r="C42" s="44">
        <v>20</v>
      </c>
      <c r="D42" s="44"/>
      <c r="E42" s="39"/>
    </row>
    <row r="43" spans="1:5" ht="15.75" customHeight="1" x14ac:dyDescent="0.25">
      <c r="A43" s="54" t="s">
        <v>152</v>
      </c>
      <c r="B43" s="44" t="s">
        <v>217</v>
      </c>
      <c r="C43" s="44">
        <v>30</v>
      </c>
      <c r="D43" s="44"/>
      <c r="E43" s="39"/>
    </row>
    <row r="44" spans="1:5" ht="15.75" customHeight="1" x14ac:dyDescent="0.25">
      <c r="A44" s="54" t="s">
        <v>153</v>
      </c>
      <c r="B44" s="44" t="s">
        <v>217</v>
      </c>
      <c r="C44" s="44">
        <v>8</v>
      </c>
      <c r="D44" s="44"/>
      <c r="E44" s="39"/>
    </row>
    <row r="45" spans="1:5" ht="15.75" customHeight="1" x14ac:dyDescent="0.25">
      <c r="A45" s="54" t="s">
        <v>154</v>
      </c>
      <c r="B45" s="44" t="s">
        <v>217</v>
      </c>
      <c r="C45" s="44">
        <v>34</v>
      </c>
      <c r="D45" s="44"/>
      <c r="E45" s="39"/>
    </row>
    <row r="46" spans="1:5" ht="15.75" customHeight="1" x14ac:dyDescent="0.25">
      <c r="A46" s="54" t="s">
        <v>155</v>
      </c>
      <c r="B46" s="44" t="s">
        <v>217</v>
      </c>
      <c r="C46" s="44">
        <v>20</v>
      </c>
      <c r="D46" s="44"/>
      <c r="E46" s="39"/>
    </row>
    <row r="47" spans="1:5" ht="15.75" customHeight="1" x14ac:dyDescent="0.25">
      <c r="A47" s="46" t="s">
        <v>218</v>
      </c>
      <c r="B47" s="44" t="s">
        <v>187</v>
      </c>
      <c r="C47" s="44">
        <v>40</v>
      </c>
      <c r="D47" s="43" t="s">
        <v>219</v>
      </c>
      <c r="E47" s="39"/>
    </row>
    <row r="48" spans="1:5" ht="15.75" customHeight="1" x14ac:dyDescent="0.25">
      <c r="A48" s="46" t="s">
        <v>218</v>
      </c>
      <c r="B48" s="44" t="s">
        <v>187</v>
      </c>
      <c r="C48" s="44">
        <v>34</v>
      </c>
      <c r="D48" s="43" t="s">
        <v>219</v>
      </c>
      <c r="E48" s="39"/>
    </row>
    <row r="49" spans="1:5" ht="15.75" customHeight="1" x14ac:dyDescent="0.25">
      <c r="A49" s="46" t="s">
        <v>218</v>
      </c>
      <c r="B49" s="44" t="s">
        <v>187</v>
      </c>
      <c r="C49" s="44">
        <v>7</v>
      </c>
      <c r="D49" s="43" t="s">
        <v>219</v>
      </c>
      <c r="E49" s="39"/>
    </row>
    <row r="50" spans="1:5" ht="15.75" customHeight="1" x14ac:dyDescent="0.25">
      <c r="A50" s="46" t="s">
        <v>218</v>
      </c>
      <c r="B50" s="44" t="s">
        <v>187</v>
      </c>
      <c r="C50" s="44">
        <v>5</v>
      </c>
      <c r="D50" s="43" t="s">
        <v>212</v>
      </c>
      <c r="E50" s="39"/>
    </row>
    <row r="51" spans="1:5" ht="15.75" customHeight="1" x14ac:dyDescent="0.25">
      <c r="A51" s="46" t="s">
        <v>218</v>
      </c>
      <c r="B51" s="44" t="s">
        <v>191</v>
      </c>
      <c r="C51" s="44">
        <v>38</v>
      </c>
      <c r="D51" s="43" t="s">
        <v>219</v>
      </c>
      <c r="E51" s="39"/>
    </row>
    <row r="52" spans="1:5" ht="15.75" customHeight="1" x14ac:dyDescent="0.25">
      <c r="A52" s="46" t="s">
        <v>218</v>
      </c>
      <c r="B52" s="44" t="s">
        <v>191</v>
      </c>
      <c r="C52" s="44">
        <v>47</v>
      </c>
      <c r="D52" s="43" t="s">
        <v>219</v>
      </c>
      <c r="E52" s="39"/>
    </row>
    <row r="53" spans="1:5" ht="15.75" customHeight="1" x14ac:dyDescent="0.25">
      <c r="A53" s="46" t="s">
        <v>218</v>
      </c>
      <c r="B53" s="44" t="s">
        <v>191</v>
      </c>
      <c r="C53" s="44">
        <v>45</v>
      </c>
      <c r="D53" s="43" t="s">
        <v>219</v>
      </c>
      <c r="E53" s="39"/>
    </row>
    <row r="54" spans="1:5" ht="15.75" customHeight="1" x14ac:dyDescent="0.25">
      <c r="A54" s="46" t="s">
        <v>218</v>
      </c>
      <c r="B54" s="44" t="s">
        <v>191</v>
      </c>
      <c r="C54" s="44">
        <v>36</v>
      </c>
      <c r="D54" s="43" t="s">
        <v>219</v>
      </c>
      <c r="E54" s="39"/>
    </row>
    <row r="55" spans="1:5" ht="15.75" customHeight="1" x14ac:dyDescent="0.25">
      <c r="A55" s="46" t="s">
        <v>218</v>
      </c>
      <c r="B55" s="44" t="s">
        <v>191</v>
      </c>
      <c r="C55" s="44">
        <v>36</v>
      </c>
      <c r="D55" s="43" t="s">
        <v>219</v>
      </c>
      <c r="E55" s="39"/>
    </row>
    <row r="56" spans="1:5" ht="15.75" customHeight="1" x14ac:dyDescent="0.25">
      <c r="A56" s="46" t="s">
        <v>218</v>
      </c>
      <c r="B56" s="44" t="s">
        <v>191</v>
      </c>
      <c r="C56" s="44">
        <v>83</v>
      </c>
      <c r="D56" s="43" t="s">
        <v>219</v>
      </c>
      <c r="E56" s="39"/>
    </row>
    <row r="57" spans="1:5" ht="15.75" customHeight="1" x14ac:dyDescent="0.25">
      <c r="A57" s="46" t="s">
        <v>218</v>
      </c>
      <c r="B57" s="44" t="s">
        <v>191</v>
      </c>
      <c r="C57" s="44">
        <v>48</v>
      </c>
      <c r="D57" s="43" t="s">
        <v>219</v>
      </c>
      <c r="E57" s="39"/>
    </row>
    <row r="58" spans="1:5" ht="15.75" customHeight="1" x14ac:dyDescent="0.25">
      <c r="A58" s="46" t="s">
        <v>218</v>
      </c>
      <c r="B58" s="44" t="s">
        <v>191</v>
      </c>
      <c r="C58" s="44">
        <v>5</v>
      </c>
      <c r="D58" s="43" t="s">
        <v>219</v>
      </c>
      <c r="E58" s="39"/>
    </row>
    <row r="59" spans="1:5" ht="15.75" customHeight="1" x14ac:dyDescent="0.25">
      <c r="A59" s="46" t="s">
        <v>218</v>
      </c>
      <c r="B59" s="44" t="s">
        <v>191</v>
      </c>
      <c r="C59" s="44">
        <v>146</v>
      </c>
      <c r="D59" s="43" t="s">
        <v>219</v>
      </c>
      <c r="E59" s="39"/>
    </row>
    <row r="60" spans="1:5" ht="15.75" customHeight="1" x14ac:dyDescent="0.25">
      <c r="A60" s="46"/>
      <c r="B60" s="44"/>
      <c r="C60" s="48">
        <f>SUM(C6:C59)</f>
        <v>1441</v>
      </c>
      <c r="D60" s="43"/>
      <c r="E60" s="39"/>
    </row>
    <row r="61" spans="1:5" ht="15.75" customHeight="1" x14ac:dyDescent="0.25">
      <c r="A61" s="55" t="s">
        <v>220</v>
      </c>
      <c r="B61" s="44"/>
      <c r="C61" s="48"/>
      <c r="D61" s="44"/>
      <c r="E61" s="39"/>
    </row>
    <row r="62" spans="1:5" ht="15.75" customHeight="1" x14ac:dyDescent="0.25">
      <c r="A62" s="54" t="s">
        <v>156</v>
      </c>
      <c r="B62" s="44" t="s">
        <v>221</v>
      </c>
      <c r="C62" s="44">
        <v>45</v>
      </c>
      <c r="D62" s="44"/>
      <c r="E62" s="39"/>
    </row>
    <row r="63" spans="1:5" ht="15.75" customHeight="1" x14ac:dyDescent="0.25">
      <c r="A63" s="54" t="s">
        <v>157</v>
      </c>
      <c r="B63" s="44" t="s">
        <v>222</v>
      </c>
      <c r="C63" s="44">
        <v>17</v>
      </c>
      <c r="D63" s="44"/>
      <c r="E63" s="39"/>
    </row>
    <row r="64" spans="1:5" ht="15.75" customHeight="1" x14ac:dyDescent="0.25">
      <c r="A64" s="54" t="s">
        <v>157</v>
      </c>
      <c r="B64" s="44" t="s">
        <v>222</v>
      </c>
      <c r="C64" s="44">
        <v>17</v>
      </c>
      <c r="D64" s="44"/>
      <c r="E64" s="39"/>
    </row>
    <row r="65" spans="1:5" ht="15.75" customHeight="1" x14ac:dyDescent="0.25">
      <c r="A65" s="54" t="s">
        <v>223</v>
      </c>
      <c r="B65" s="44" t="s">
        <v>222</v>
      </c>
      <c r="C65" s="44">
        <v>24</v>
      </c>
      <c r="D65" s="44"/>
      <c r="E65" s="39"/>
    </row>
    <row r="66" spans="1:5" ht="15.75" customHeight="1" x14ac:dyDescent="0.25">
      <c r="A66" s="54" t="s">
        <v>158</v>
      </c>
      <c r="B66" s="44" t="s">
        <v>222</v>
      </c>
      <c r="C66" s="44">
        <v>11</v>
      </c>
      <c r="D66" s="44"/>
      <c r="E66" s="39"/>
    </row>
    <row r="67" spans="1:5" ht="15.75" customHeight="1" x14ac:dyDescent="0.25">
      <c r="A67" s="54" t="s">
        <v>159</v>
      </c>
      <c r="B67" s="44" t="s">
        <v>222</v>
      </c>
      <c r="C67" s="44">
        <v>18</v>
      </c>
      <c r="D67" s="44"/>
      <c r="E67" s="39"/>
    </row>
    <row r="68" spans="1:5" ht="15.75" customHeight="1" x14ac:dyDescent="0.25">
      <c r="A68" s="54" t="s">
        <v>160</v>
      </c>
      <c r="B68" s="44" t="s">
        <v>224</v>
      </c>
      <c r="C68" s="44">
        <v>15</v>
      </c>
      <c r="D68" s="44"/>
      <c r="E68" s="39"/>
    </row>
    <row r="69" spans="1:5" ht="15.75" customHeight="1" x14ac:dyDescent="0.25">
      <c r="A69" s="54" t="s">
        <v>161</v>
      </c>
      <c r="B69" s="44" t="s">
        <v>224</v>
      </c>
      <c r="C69" s="44">
        <v>20</v>
      </c>
      <c r="D69" s="44"/>
      <c r="E69" s="39"/>
    </row>
    <row r="70" spans="1:5" ht="15.75" customHeight="1" x14ac:dyDescent="0.25">
      <c r="A70" s="54" t="s">
        <v>225</v>
      </c>
      <c r="B70" s="44" t="s">
        <v>221</v>
      </c>
      <c r="C70" s="44">
        <v>20</v>
      </c>
      <c r="D70" s="44"/>
      <c r="E70" s="39"/>
    </row>
    <row r="71" spans="1:5" ht="15.75" customHeight="1" x14ac:dyDescent="0.25">
      <c r="A71" s="54" t="s">
        <v>225</v>
      </c>
      <c r="B71" s="44" t="s">
        <v>221</v>
      </c>
      <c r="C71" s="44">
        <v>26</v>
      </c>
      <c r="D71" s="44"/>
      <c r="E71" s="39"/>
    </row>
    <row r="72" spans="1:5" ht="15.75" customHeight="1" x14ac:dyDescent="0.25">
      <c r="A72" s="54" t="s">
        <v>162</v>
      </c>
      <c r="B72" s="44" t="s">
        <v>221</v>
      </c>
      <c r="C72" s="44">
        <v>15</v>
      </c>
      <c r="D72" s="44"/>
      <c r="E72" s="39"/>
    </row>
    <row r="73" spans="1:5" ht="15.75" customHeight="1" x14ac:dyDescent="0.25">
      <c r="A73" s="54" t="s">
        <v>162</v>
      </c>
      <c r="B73" s="44" t="s">
        <v>221</v>
      </c>
      <c r="C73" s="44">
        <v>15</v>
      </c>
      <c r="D73" s="44"/>
      <c r="E73" s="39"/>
    </row>
    <row r="74" spans="1:5" ht="15.75" x14ac:dyDescent="0.25">
      <c r="A74" s="54" t="s">
        <v>226</v>
      </c>
      <c r="B74" s="44" t="s">
        <v>221</v>
      </c>
      <c r="C74" s="44">
        <v>20</v>
      </c>
      <c r="D74" s="44"/>
      <c r="E74" s="39"/>
    </row>
    <row r="75" spans="1:5" ht="15.75" x14ac:dyDescent="0.25">
      <c r="A75" s="54" t="s">
        <v>226</v>
      </c>
      <c r="B75" s="44" t="s">
        <v>221</v>
      </c>
      <c r="C75" s="44">
        <v>13</v>
      </c>
      <c r="D75" s="44"/>
      <c r="E75" s="39"/>
    </row>
    <row r="76" spans="1:5" ht="15.75" x14ac:dyDescent="0.25">
      <c r="A76" s="46" t="s">
        <v>227</v>
      </c>
      <c r="B76" s="44" t="s">
        <v>221</v>
      </c>
      <c r="C76" s="45">
        <v>8</v>
      </c>
      <c r="D76" s="49"/>
      <c r="E76" s="39"/>
    </row>
    <row r="77" spans="1:5" ht="15.75" x14ac:dyDescent="0.25">
      <c r="A77" s="46" t="s">
        <v>227</v>
      </c>
      <c r="B77" s="44" t="s">
        <v>221</v>
      </c>
      <c r="C77" s="45">
        <v>18</v>
      </c>
      <c r="D77" s="49"/>
      <c r="E77" s="39"/>
    </row>
    <row r="78" spans="1:5" ht="15.75" x14ac:dyDescent="0.25">
      <c r="A78" s="46" t="s">
        <v>163</v>
      </c>
      <c r="B78" s="44" t="s">
        <v>221</v>
      </c>
      <c r="C78" s="45">
        <v>15</v>
      </c>
      <c r="D78" s="49"/>
      <c r="E78" s="39"/>
    </row>
    <row r="79" spans="1:5" ht="15.75" x14ac:dyDescent="0.25">
      <c r="A79" s="46" t="s">
        <v>163</v>
      </c>
      <c r="B79" s="44" t="s">
        <v>221</v>
      </c>
      <c r="C79" s="45">
        <v>15</v>
      </c>
      <c r="D79" s="49"/>
      <c r="E79" s="39"/>
    </row>
    <row r="80" spans="1:5" ht="15.75" x14ac:dyDescent="0.25">
      <c r="A80" s="46" t="s">
        <v>164</v>
      </c>
      <c r="B80" s="44" t="s">
        <v>221</v>
      </c>
      <c r="C80" s="45">
        <v>27</v>
      </c>
      <c r="D80" s="49"/>
      <c r="E80" s="39"/>
    </row>
    <row r="81" spans="1:5" ht="15.75" x14ac:dyDescent="0.25">
      <c r="A81" s="46" t="s">
        <v>165</v>
      </c>
      <c r="B81" s="44" t="s">
        <v>221</v>
      </c>
      <c r="C81" s="45">
        <v>40</v>
      </c>
      <c r="D81" s="49"/>
      <c r="E81" s="39"/>
    </row>
    <row r="82" spans="1:5" ht="15.75" x14ac:dyDescent="0.25">
      <c r="A82" s="46" t="s">
        <v>228</v>
      </c>
      <c r="B82" s="44" t="s">
        <v>221</v>
      </c>
      <c r="C82" s="45">
        <v>20</v>
      </c>
      <c r="D82" s="49"/>
      <c r="E82" s="39"/>
    </row>
    <row r="83" spans="1:5" ht="15.75" x14ac:dyDescent="0.25">
      <c r="A83" s="46" t="s">
        <v>228</v>
      </c>
      <c r="B83" s="44" t="s">
        <v>221</v>
      </c>
      <c r="C83" s="45">
        <v>20</v>
      </c>
      <c r="D83" s="49"/>
      <c r="E83" s="39"/>
    </row>
    <row r="84" spans="1:5" ht="15.75" x14ac:dyDescent="0.25">
      <c r="A84" s="46" t="s">
        <v>229</v>
      </c>
      <c r="B84" s="44" t="s">
        <v>221</v>
      </c>
      <c r="C84" s="45">
        <v>20</v>
      </c>
      <c r="D84" s="49"/>
      <c r="E84" s="39"/>
    </row>
    <row r="85" spans="1:5" ht="15.75" x14ac:dyDescent="0.25">
      <c r="A85" s="46" t="s">
        <v>166</v>
      </c>
      <c r="B85" s="44" t="s">
        <v>221</v>
      </c>
      <c r="C85" s="45">
        <v>19</v>
      </c>
      <c r="D85" s="49"/>
      <c r="E85" s="39"/>
    </row>
    <row r="86" spans="1:5" ht="15.75" x14ac:dyDescent="0.25">
      <c r="A86" s="46" t="s">
        <v>167</v>
      </c>
      <c r="B86" s="44" t="s">
        <v>221</v>
      </c>
      <c r="C86" s="45">
        <v>12</v>
      </c>
      <c r="D86" s="49"/>
      <c r="E86" s="39"/>
    </row>
    <row r="87" spans="1:5" ht="15.75" x14ac:dyDescent="0.25">
      <c r="A87" s="46" t="s">
        <v>168</v>
      </c>
      <c r="B87" s="44" t="s">
        <v>221</v>
      </c>
      <c r="C87" s="45">
        <v>16</v>
      </c>
      <c r="D87" s="49"/>
      <c r="E87" s="39"/>
    </row>
    <row r="88" spans="1:5" ht="15.75" x14ac:dyDescent="0.25">
      <c r="A88" s="46" t="s">
        <v>231</v>
      </c>
      <c r="B88" s="44" t="s">
        <v>221</v>
      </c>
      <c r="C88" s="45">
        <v>14</v>
      </c>
      <c r="D88" s="49"/>
      <c r="E88" s="39"/>
    </row>
    <row r="89" spans="1:5" ht="15.75" x14ac:dyDescent="0.25">
      <c r="A89" s="46" t="s">
        <v>232</v>
      </c>
      <c r="B89" s="44" t="s">
        <v>221</v>
      </c>
      <c r="C89" s="45">
        <v>21</v>
      </c>
      <c r="D89" s="49" t="s">
        <v>233</v>
      </c>
      <c r="E89" s="39"/>
    </row>
    <row r="90" spans="1:5" ht="15.75" x14ac:dyDescent="0.25">
      <c r="A90" s="46" t="s">
        <v>232</v>
      </c>
      <c r="B90" s="44" t="s">
        <v>221</v>
      </c>
      <c r="C90" s="45">
        <v>14</v>
      </c>
      <c r="D90" s="49" t="s">
        <v>233</v>
      </c>
      <c r="E90" s="39"/>
    </row>
    <row r="91" spans="1:5" ht="15.75" x14ac:dyDescent="0.25">
      <c r="A91" s="46" t="s">
        <v>169</v>
      </c>
      <c r="B91" s="44" t="s">
        <v>221</v>
      </c>
      <c r="C91" s="45">
        <v>25</v>
      </c>
      <c r="D91" s="49" t="s">
        <v>234</v>
      </c>
      <c r="E91" s="39"/>
    </row>
    <row r="92" spans="1:5" ht="15.75" x14ac:dyDescent="0.25">
      <c r="A92" s="46"/>
      <c r="B92" s="44"/>
      <c r="C92" s="50">
        <f>SUM(C62:C91)</f>
        <v>580</v>
      </c>
      <c r="D92" s="49"/>
      <c r="E92" s="39"/>
    </row>
    <row r="93" spans="1:5" ht="15.75" x14ac:dyDescent="0.25">
      <c r="A93" s="55" t="s">
        <v>235</v>
      </c>
      <c r="B93" s="45"/>
      <c r="C93" s="45"/>
      <c r="D93" s="49"/>
      <c r="E93" s="39"/>
    </row>
    <row r="94" spans="1:5" ht="15.75" x14ac:dyDescent="0.25">
      <c r="A94" s="46" t="s">
        <v>230</v>
      </c>
      <c r="B94" s="45" t="s">
        <v>236</v>
      </c>
      <c r="C94" s="45">
        <v>8</v>
      </c>
      <c r="D94" s="49" t="s">
        <v>237</v>
      </c>
      <c r="E94" s="39"/>
    </row>
    <row r="95" spans="1:5" ht="15.75" x14ac:dyDescent="0.25">
      <c r="A95" s="46" t="s">
        <v>230</v>
      </c>
      <c r="B95" s="45" t="s">
        <v>236</v>
      </c>
      <c r="C95" s="45">
        <v>42</v>
      </c>
      <c r="D95" s="49" t="s">
        <v>237</v>
      </c>
      <c r="E95" s="39"/>
    </row>
    <row r="96" spans="1:5" ht="15.75" x14ac:dyDescent="0.25">
      <c r="A96" s="46" t="s">
        <v>238</v>
      </c>
      <c r="B96" s="45" t="s">
        <v>236</v>
      </c>
      <c r="C96" s="45">
        <v>24</v>
      </c>
      <c r="D96" s="49"/>
      <c r="E96" s="39"/>
    </row>
    <row r="97" spans="1:5" ht="15.75" x14ac:dyDescent="0.25">
      <c r="A97" s="46" t="s">
        <v>238</v>
      </c>
      <c r="B97" s="45" t="s">
        <v>236</v>
      </c>
      <c r="C97" s="45">
        <v>28</v>
      </c>
      <c r="D97" s="49"/>
      <c r="E97" s="39"/>
    </row>
    <row r="98" spans="1:5" ht="15.75" x14ac:dyDescent="0.25">
      <c r="A98" s="46" t="s">
        <v>239</v>
      </c>
      <c r="B98" s="45" t="s">
        <v>236</v>
      </c>
      <c r="C98" s="45">
        <v>41</v>
      </c>
      <c r="D98" s="49"/>
      <c r="E98" s="39"/>
    </row>
    <row r="99" spans="1:5" ht="15.75" x14ac:dyDescent="0.25">
      <c r="A99" s="46" t="s">
        <v>239</v>
      </c>
      <c r="B99" s="45" t="s">
        <v>236</v>
      </c>
      <c r="C99" s="45">
        <v>100</v>
      </c>
      <c r="D99" s="49"/>
      <c r="E99" s="39"/>
    </row>
    <row r="100" spans="1:5" ht="15.75" x14ac:dyDescent="0.25">
      <c r="A100" s="46" t="s">
        <v>239</v>
      </c>
      <c r="B100" s="45" t="s">
        <v>236</v>
      </c>
      <c r="C100" s="45">
        <v>66</v>
      </c>
      <c r="D100" s="49"/>
      <c r="E100" s="39"/>
    </row>
    <row r="101" spans="1:5" ht="15.75" x14ac:dyDescent="0.25">
      <c r="A101" s="46" t="s">
        <v>239</v>
      </c>
      <c r="B101" s="45" t="s">
        <v>236</v>
      </c>
      <c r="C101" s="45">
        <v>15</v>
      </c>
      <c r="D101" s="49"/>
      <c r="E101" s="39"/>
    </row>
    <row r="102" spans="1:5" ht="15.75" x14ac:dyDescent="0.25">
      <c r="A102" s="46" t="s">
        <v>239</v>
      </c>
      <c r="B102" s="45" t="s">
        <v>236</v>
      </c>
      <c r="C102" s="45">
        <v>18</v>
      </c>
      <c r="D102" s="49"/>
      <c r="E102" s="39"/>
    </row>
    <row r="103" spans="1:5" ht="15.75" x14ac:dyDescent="0.25">
      <c r="A103" s="46" t="s">
        <v>240</v>
      </c>
      <c r="B103" s="45" t="s">
        <v>236</v>
      </c>
      <c r="C103" s="45">
        <v>8</v>
      </c>
      <c r="D103" s="49"/>
      <c r="E103" s="39"/>
    </row>
    <row r="104" spans="1:5" ht="15.75" x14ac:dyDescent="0.25">
      <c r="A104" s="46" t="s">
        <v>242</v>
      </c>
      <c r="B104" s="45" t="s">
        <v>236</v>
      </c>
      <c r="C104" s="45">
        <v>8</v>
      </c>
      <c r="D104" s="49"/>
      <c r="E104" s="39"/>
    </row>
    <row r="105" spans="1:5" ht="15.75" x14ac:dyDescent="0.25">
      <c r="A105" s="46" t="s">
        <v>241</v>
      </c>
      <c r="B105" s="45" t="s">
        <v>236</v>
      </c>
      <c r="C105" s="45">
        <v>20</v>
      </c>
      <c r="D105" s="49"/>
      <c r="E105" s="39"/>
    </row>
    <row r="106" spans="1:5" ht="15.75" x14ac:dyDescent="0.25">
      <c r="A106" s="46" t="s">
        <v>243</v>
      </c>
      <c r="B106" s="45" t="s">
        <v>244</v>
      </c>
      <c r="C106" s="45">
        <v>64</v>
      </c>
      <c r="D106" s="49"/>
      <c r="E106" s="39"/>
    </row>
    <row r="107" spans="1:5" ht="15.75" x14ac:dyDescent="0.25">
      <c r="A107" s="46" t="s">
        <v>243</v>
      </c>
      <c r="B107" s="45" t="s">
        <v>244</v>
      </c>
      <c r="C107" s="45">
        <v>205</v>
      </c>
      <c r="D107" s="49"/>
      <c r="E107" s="39"/>
    </row>
    <row r="108" spans="1:5" ht="15.75" x14ac:dyDescent="0.25">
      <c r="A108" s="46" t="s">
        <v>243</v>
      </c>
      <c r="B108" s="45" t="s">
        <v>244</v>
      </c>
      <c r="C108" s="45">
        <v>20</v>
      </c>
      <c r="D108" s="49"/>
      <c r="E108" s="39"/>
    </row>
    <row r="109" spans="1:5" ht="15.75" x14ac:dyDescent="0.25">
      <c r="A109" s="46" t="s">
        <v>243</v>
      </c>
      <c r="B109" s="45" t="s">
        <v>244</v>
      </c>
      <c r="C109" s="45">
        <v>10</v>
      </c>
      <c r="D109" s="49" t="s">
        <v>246</v>
      </c>
      <c r="E109" s="39"/>
    </row>
    <row r="110" spans="1:5" ht="15.75" x14ac:dyDescent="0.25">
      <c r="A110" s="46" t="s">
        <v>245</v>
      </c>
      <c r="B110" s="45" t="s">
        <v>244</v>
      </c>
      <c r="C110" s="45">
        <v>13</v>
      </c>
      <c r="D110" s="49"/>
      <c r="E110" s="39"/>
    </row>
    <row r="111" spans="1:5" ht="15.75" x14ac:dyDescent="0.25">
      <c r="A111" s="46"/>
      <c r="B111" s="45"/>
      <c r="C111" s="50">
        <f>SUM(C94:C110)</f>
        <v>690</v>
      </c>
      <c r="D111" s="49"/>
      <c r="E111" s="39"/>
    </row>
    <row r="112" spans="1:5" ht="15.75" x14ac:dyDescent="0.25">
      <c r="A112" s="55" t="s">
        <v>247</v>
      </c>
      <c r="B112" s="45"/>
      <c r="C112" s="50"/>
      <c r="D112" s="49"/>
      <c r="E112" s="39"/>
    </row>
    <row r="113" spans="1:5" ht="15.75" x14ac:dyDescent="0.25">
      <c r="A113" s="46" t="s">
        <v>248</v>
      </c>
      <c r="B113" s="45" t="s">
        <v>249</v>
      </c>
      <c r="C113" s="45">
        <v>15</v>
      </c>
      <c r="D113" s="49"/>
      <c r="E113" s="39"/>
    </row>
    <row r="114" spans="1:5" ht="15.75" x14ac:dyDescent="0.25">
      <c r="A114" s="46" t="s">
        <v>250</v>
      </c>
      <c r="B114" s="45" t="s">
        <v>249</v>
      </c>
      <c r="C114" s="45">
        <v>10</v>
      </c>
      <c r="D114" s="49"/>
      <c r="E114" s="39"/>
    </row>
    <row r="115" spans="1:5" ht="15.75" x14ac:dyDescent="0.25">
      <c r="A115" s="46" t="s">
        <v>193</v>
      </c>
      <c r="B115" s="45" t="s">
        <v>249</v>
      </c>
      <c r="C115" s="45">
        <v>42</v>
      </c>
      <c r="D115" s="49"/>
      <c r="E115" s="39"/>
    </row>
    <row r="116" spans="1:5" ht="15.75" x14ac:dyDescent="0.25">
      <c r="A116" s="46" t="s">
        <v>193</v>
      </c>
      <c r="B116" s="45" t="s">
        <v>249</v>
      </c>
      <c r="C116" s="45">
        <v>13</v>
      </c>
      <c r="D116" s="49"/>
      <c r="E116" s="39"/>
    </row>
    <row r="117" spans="1:5" ht="15.75" x14ac:dyDescent="0.25">
      <c r="A117" s="46" t="s">
        <v>193</v>
      </c>
      <c r="B117" s="45" t="s">
        <v>249</v>
      </c>
      <c r="C117" s="45">
        <v>12</v>
      </c>
      <c r="D117" s="49"/>
      <c r="E117" s="39"/>
    </row>
    <row r="118" spans="1:5" ht="15.75" x14ac:dyDescent="0.25">
      <c r="A118" s="46" t="s">
        <v>251</v>
      </c>
      <c r="B118" s="45" t="s">
        <v>249</v>
      </c>
      <c r="C118" s="45">
        <v>7</v>
      </c>
      <c r="D118" s="49"/>
      <c r="E118" s="39"/>
    </row>
    <row r="119" spans="1:5" ht="15.75" x14ac:dyDescent="0.25">
      <c r="A119" s="46" t="s">
        <v>252</v>
      </c>
      <c r="B119" s="45" t="s">
        <v>249</v>
      </c>
      <c r="C119" s="45">
        <v>15</v>
      </c>
      <c r="D119" s="49"/>
      <c r="E119" s="39"/>
    </row>
    <row r="120" spans="1:5" ht="15.75" x14ac:dyDescent="0.25">
      <c r="A120" s="46" t="s">
        <v>253</v>
      </c>
      <c r="B120" s="45" t="s">
        <v>249</v>
      </c>
      <c r="C120" s="45">
        <v>15</v>
      </c>
      <c r="D120" s="49"/>
      <c r="E120" s="39"/>
    </row>
    <row r="121" spans="1:5" ht="15.75" x14ac:dyDescent="0.25">
      <c r="A121" s="46" t="s">
        <v>254</v>
      </c>
      <c r="B121" s="45" t="s">
        <v>249</v>
      </c>
      <c r="C121" s="45">
        <v>10</v>
      </c>
      <c r="D121" s="49"/>
      <c r="E121" s="39"/>
    </row>
    <row r="122" spans="1:5" ht="15.75" x14ac:dyDescent="0.25">
      <c r="A122" s="46" t="s">
        <v>255</v>
      </c>
      <c r="B122" s="45" t="s">
        <v>249</v>
      </c>
      <c r="C122" s="45">
        <v>15</v>
      </c>
      <c r="D122" s="49"/>
      <c r="E122" s="39"/>
    </row>
    <row r="123" spans="1:5" ht="15.75" x14ac:dyDescent="0.25">
      <c r="A123" s="46" t="s">
        <v>193</v>
      </c>
      <c r="B123" s="45" t="s">
        <v>249</v>
      </c>
      <c r="C123" s="45">
        <v>30</v>
      </c>
      <c r="D123" s="49"/>
      <c r="E123" s="39"/>
    </row>
    <row r="124" spans="1:5" ht="15.75" x14ac:dyDescent="0.25">
      <c r="A124" s="46" t="s">
        <v>256</v>
      </c>
      <c r="B124" s="45" t="s">
        <v>249</v>
      </c>
      <c r="C124" s="45">
        <v>15</v>
      </c>
      <c r="D124" s="49"/>
      <c r="E124" s="39"/>
    </row>
    <row r="125" spans="1:5" ht="15.75" x14ac:dyDescent="0.25">
      <c r="A125" s="46" t="s">
        <v>257</v>
      </c>
      <c r="B125" s="45" t="s">
        <v>249</v>
      </c>
      <c r="C125" s="45">
        <v>12</v>
      </c>
      <c r="D125" s="49"/>
      <c r="E125" s="39"/>
    </row>
    <row r="126" spans="1:5" ht="15.75" x14ac:dyDescent="0.25">
      <c r="A126" s="46" t="s">
        <v>258</v>
      </c>
      <c r="B126" s="45" t="s">
        <v>249</v>
      </c>
      <c r="C126" s="45">
        <v>15</v>
      </c>
      <c r="D126" s="49"/>
      <c r="E126" s="39"/>
    </row>
    <row r="127" spans="1:5" ht="15.75" x14ac:dyDescent="0.25">
      <c r="A127" s="46" t="s">
        <v>259</v>
      </c>
      <c r="B127" s="45" t="s">
        <v>249</v>
      </c>
      <c r="C127" s="45">
        <v>15</v>
      </c>
      <c r="D127" s="49"/>
      <c r="E127" s="39"/>
    </row>
    <row r="128" spans="1:5" ht="15.75" x14ac:dyDescent="0.25">
      <c r="A128" s="46" t="s">
        <v>260</v>
      </c>
      <c r="B128" s="45" t="s">
        <v>249</v>
      </c>
      <c r="C128" s="45">
        <v>15</v>
      </c>
      <c r="D128" s="49"/>
      <c r="E128" s="39"/>
    </row>
    <row r="129" spans="1:5" ht="15.75" x14ac:dyDescent="0.25">
      <c r="A129" s="46"/>
      <c r="B129" s="45"/>
      <c r="C129" s="50">
        <f>SUM(C113:C128)</f>
        <v>256</v>
      </c>
      <c r="D129" s="49"/>
      <c r="E129" s="39"/>
    </row>
    <row r="130" spans="1:5" ht="15.75" x14ac:dyDescent="0.25">
      <c r="A130" s="55" t="s">
        <v>261</v>
      </c>
      <c r="B130" s="45"/>
      <c r="C130" s="45"/>
      <c r="D130" s="49"/>
      <c r="E130" s="39"/>
    </row>
    <row r="131" spans="1:5" ht="15.75" x14ac:dyDescent="0.25">
      <c r="A131" s="46" t="s">
        <v>262</v>
      </c>
      <c r="B131" s="45" t="s">
        <v>263</v>
      </c>
      <c r="C131" s="45">
        <v>30</v>
      </c>
      <c r="D131" s="49"/>
      <c r="E131" s="39"/>
    </row>
    <row r="132" spans="1:5" ht="15.75" x14ac:dyDescent="0.25">
      <c r="A132" s="46" t="s">
        <v>262</v>
      </c>
      <c r="B132" s="45" t="s">
        <v>263</v>
      </c>
      <c r="C132" s="45">
        <v>23</v>
      </c>
      <c r="D132" s="49"/>
      <c r="E132" s="39"/>
    </row>
    <row r="133" spans="1:5" ht="15.75" x14ac:dyDescent="0.25">
      <c r="A133" s="46" t="s">
        <v>265</v>
      </c>
      <c r="B133" s="45" t="s">
        <v>263</v>
      </c>
      <c r="C133" s="45">
        <v>10</v>
      </c>
      <c r="D133" s="49"/>
      <c r="E133" s="39"/>
    </row>
    <row r="134" spans="1:5" ht="15.75" x14ac:dyDescent="0.25">
      <c r="A134" s="46" t="s">
        <v>266</v>
      </c>
      <c r="B134" s="45" t="s">
        <v>263</v>
      </c>
      <c r="C134" s="45">
        <v>12</v>
      </c>
      <c r="D134" s="49"/>
      <c r="E134" s="39"/>
    </row>
    <row r="135" spans="1:5" ht="15.75" x14ac:dyDescent="0.25">
      <c r="A135" s="46" t="s">
        <v>264</v>
      </c>
      <c r="B135" s="45" t="s">
        <v>267</v>
      </c>
      <c r="C135" s="45">
        <v>108</v>
      </c>
      <c r="D135" s="49"/>
      <c r="E135" s="39"/>
    </row>
    <row r="136" spans="1:5" ht="15.75" x14ac:dyDescent="0.25">
      <c r="A136" s="46" t="s">
        <v>268</v>
      </c>
      <c r="B136" s="45" t="s">
        <v>269</v>
      </c>
      <c r="C136" s="45">
        <v>10</v>
      </c>
      <c r="D136" s="49"/>
      <c r="E136" s="39"/>
    </row>
    <row r="137" spans="1:5" ht="15.75" x14ac:dyDescent="0.25">
      <c r="A137" s="46" t="s">
        <v>270</v>
      </c>
      <c r="B137" s="45" t="s">
        <v>269</v>
      </c>
      <c r="C137" s="45">
        <v>12</v>
      </c>
      <c r="D137" s="49"/>
      <c r="E137" s="39"/>
    </row>
    <row r="138" spans="1:5" ht="15.75" x14ac:dyDescent="0.25">
      <c r="A138" s="46" t="s">
        <v>271</v>
      </c>
      <c r="B138" s="45" t="s">
        <v>269</v>
      </c>
      <c r="C138" s="45">
        <v>20</v>
      </c>
      <c r="D138" s="49"/>
      <c r="E138" s="39"/>
    </row>
    <row r="139" spans="1:5" ht="15.75" x14ac:dyDescent="0.25">
      <c r="A139" s="46" t="s">
        <v>272</v>
      </c>
      <c r="B139" s="45" t="s">
        <v>273</v>
      </c>
      <c r="C139" s="45">
        <v>73</v>
      </c>
      <c r="D139" s="49"/>
      <c r="E139" s="39"/>
    </row>
    <row r="140" spans="1:5" ht="15.75" x14ac:dyDescent="0.25">
      <c r="A140" s="46" t="s">
        <v>274</v>
      </c>
      <c r="B140" s="45" t="s">
        <v>273</v>
      </c>
      <c r="C140" s="45">
        <v>46</v>
      </c>
      <c r="D140" s="49"/>
      <c r="E140" s="39"/>
    </row>
    <row r="141" spans="1:5" ht="15.75" x14ac:dyDescent="0.25">
      <c r="A141" s="46" t="s">
        <v>275</v>
      </c>
      <c r="B141" s="45" t="s">
        <v>273</v>
      </c>
      <c r="C141" s="45">
        <v>28</v>
      </c>
      <c r="D141" s="49"/>
      <c r="E141" s="39"/>
    </row>
    <row r="142" spans="1:5" ht="15.75" x14ac:dyDescent="0.25">
      <c r="A142" s="46" t="s">
        <v>276</v>
      </c>
      <c r="B142" s="45" t="s">
        <v>273</v>
      </c>
      <c r="C142" s="45">
        <v>25</v>
      </c>
      <c r="D142" s="49"/>
      <c r="E142" s="39"/>
    </row>
    <row r="143" spans="1:5" ht="15.75" x14ac:dyDescent="0.25">
      <c r="A143" s="46" t="s">
        <v>277</v>
      </c>
      <c r="B143" s="45" t="s">
        <v>273</v>
      </c>
      <c r="C143" s="45">
        <v>50</v>
      </c>
      <c r="D143" s="49"/>
      <c r="E143" s="39"/>
    </row>
    <row r="144" spans="1:5" ht="15.75" x14ac:dyDescent="0.25">
      <c r="A144" s="46" t="s">
        <v>278</v>
      </c>
      <c r="B144" s="45" t="s">
        <v>273</v>
      </c>
      <c r="C144" s="45">
        <v>20</v>
      </c>
      <c r="D144" s="49"/>
      <c r="E144" s="39"/>
    </row>
    <row r="145" spans="1:5" ht="15.75" x14ac:dyDescent="0.25">
      <c r="A145" s="46" t="s">
        <v>279</v>
      </c>
      <c r="B145" s="45" t="s">
        <v>263</v>
      </c>
      <c r="C145" s="45">
        <v>26</v>
      </c>
      <c r="D145" s="49"/>
      <c r="E145" s="39"/>
    </row>
    <row r="146" spans="1:5" ht="15.75" x14ac:dyDescent="0.25">
      <c r="A146" s="46" t="s">
        <v>280</v>
      </c>
      <c r="B146" s="45" t="s">
        <v>263</v>
      </c>
      <c r="C146" s="45">
        <v>30</v>
      </c>
      <c r="D146" s="49"/>
      <c r="E146" s="39"/>
    </row>
    <row r="147" spans="1:5" ht="15.75" x14ac:dyDescent="0.25">
      <c r="A147" s="46" t="s">
        <v>281</v>
      </c>
      <c r="B147" s="45" t="s">
        <v>263</v>
      </c>
      <c r="C147" s="45">
        <v>20</v>
      </c>
      <c r="D147" s="49"/>
      <c r="E147" s="39"/>
    </row>
    <row r="148" spans="1:5" ht="15.75" x14ac:dyDescent="0.25">
      <c r="A148" s="46"/>
      <c r="B148" s="45"/>
      <c r="C148" s="50">
        <f>SUM(C131:C147)</f>
        <v>543</v>
      </c>
      <c r="D148" s="49"/>
      <c r="E148" s="39"/>
    </row>
    <row r="149" spans="1:5" ht="15.75" x14ac:dyDescent="0.25">
      <c r="A149" s="55" t="s">
        <v>282</v>
      </c>
      <c r="B149" s="45"/>
      <c r="C149" s="45"/>
      <c r="D149" s="49"/>
      <c r="E149" s="39"/>
    </row>
    <row r="150" spans="1:5" ht="15.75" x14ac:dyDescent="0.25">
      <c r="A150" s="46" t="s">
        <v>283</v>
      </c>
      <c r="B150" s="45" t="s">
        <v>284</v>
      </c>
      <c r="C150" s="45">
        <v>10</v>
      </c>
      <c r="D150" s="49"/>
      <c r="E150" s="39"/>
    </row>
    <row r="151" spans="1:5" ht="15.75" x14ac:dyDescent="0.25">
      <c r="A151" s="46" t="s">
        <v>286</v>
      </c>
      <c r="B151" s="45" t="s">
        <v>284</v>
      </c>
      <c r="C151" s="45">
        <v>22</v>
      </c>
      <c r="D151" s="49"/>
      <c r="E151" s="39"/>
    </row>
    <row r="152" spans="1:5" ht="15.75" x14ac:dyDescent="0.25">
      <c r="A152" s="46" t="s">
        <v>287</v>
      </c>
      <c r="B152" s="45" t="s">
        <v>284</v>
      </c>
      <c r="C152" s="45">
        <v>30</v>
      </c>
      <c r="D152" s="49"/>
      <c r="E152" s="39"/>
    </row>
    <row r="153" spans="1:5" ht="15.75" x14ac:dyDescent="0.25">
      <c r="A153" s="46" t="s">
        <v>288</v>
      </c>
      <c r="B153" s="45" t="s">
        <v>284</v>
      </c>
      <c r="C153" s="45">
        <v>32</v>
      </c>
      <c r="D153" s="49"/>
      <c r="E153" s="39"/>
    </row>
    <row r="154" spans="1:5" ht="15.75" x14ac:dyDescent="0.25">
      <c r="A154" s="46" t="s">
        <v>285</v>
      </c>
      <c r="B154" s="45" t="s">
        <v>284</v>
      </c>
      <c r="C154" s="45">
        <v>20</v>
      </c>
      <c r="D154" s="49"/>
      <c r="E154" s="39"/>
    </row>
    <row r="155" spans="1:5" ht="15.75" x14ac:dyDescent="0.25">
      <c r="A155" s="46" t="s">
        <v>290</v>
      </c>
      <c r="B155" s="45" t="s">
        <v>284</v>
      </c>
      <c r="C155" s="45">
        <v>15</v>
      </c>
      <c r="D155" s="49"/>
      <c r="E155" s="39"/>
    </row>
    <row r="156" spans="1:5" ht="15.75" x14ac:dyDescent="0.25">
      <c r="A156" s="46" t="s">
        <v>291</v>
      </c>
      <c r="B156" s="45" t="s">
        <v>284</v>
      </c>
      <c r="C156" s="45">
        <v>10</v>
      </c>
      <c r="D156" s="49"/>
      <c r="E156" s="39"/>
    </row>
    <row r="157" spans="1:5" ht="15.75" x14ac:dyDescent="0.25">
      <c r="A157" s="46" t="s">
        <v>292</v>
      </c>
      <c r="B157" s="45" t="s">
        <v>284</v>
      </c>
      <c r="C157" s="45">
        <v>10</v>
      </c>
      <c r="D157" s="49"/>
      <c r="E157" s="39"/>
    </row>
    <row r="158" spans="1:5" ht="15.75" x14ac:dyDescent="0.25">
      <c r="A158" s="46" t="s">
        <v>289</v>
      </c>
      <c r="B158" s="45" t="s">
        <v>284</v>
      </c>
      <c r="C158" s="45">
        <v>10</v>
      </c>
      <c r="D158" s="49"/>
      <c r="E158" s="39"/>
    </row>
    <row r="159" spans="1:5" ht="15.75" x14ac:dyDescent="0.25">
      <c r="A159" s="46" t="s">
        <v>289</v>
      </c>
      <c r="B159" s="45" t="s">
        <v>284</v>
      </c>
      <c r="C159" s="45">
        <v>14</v>
      </c>
      <c r="D159" s="49"/>
      <c r="E159" s="39"/>
    </row>
    <row r="160" spans="1:5" ht="15.75" x14ac:dyDescent="0.25">
      <c r="A160" s="46" t="s">
        <v>293</v>
      </c>
      <c r="B160" s="45" t="s">
        <v>284</v>
      </c>
      <c r="C160" s="45">
        <v>14</v>
      </c>
      <c r="D160" s="49"/>
      <c r="E160" s="39"/>
    </row>
    <row r="161" spans="1:5" ht="15.75" x14ac:dyDescent="0.25">
      <c r="A161" s="46" t="s">
        <v>294</v>
      </c>
      <c r="B161" s="45" t="s">
        <v>284</v>
      </c>
      <c r="C161" s="45">
        <v>20</v>
      </c>
      <c r="D161" s="49"/>
      <c r="E161" s="39"/>
    </row>
    <row r="162" spans="1:5" ht="15.75" x14ac:dyDescent="0.25">
      <c r="A162" s="46" t="s">
        <v>295</v>
      </c>
      <c r="B162" s="45" t="s">
        <v>284</v>
      </c>
      <c r="C162" s="45">
        <v>20</v>
      </c>
      <c r="D162" s="49"/>
      <c r="E162" s="39"/>
    </row>
    <row r="163" spans="1:5" ht="15.75" x14ac:dyDescent="0.25">
      <c r="A163" s="46" t="s">
        <v>295</v>
      </c>
      <c r="B163" s="45" t="s">
        <v>284</v>
      </c>
      <c r="C163" s="45">
        <v>20</v>
      </c>
      <c r="D163" s="49"/>
      <c r="E163" s="39"/>
    </row>
    <row r="164" spans="1:5" ht="15.75" x14ac:dyDescent="0.25">
      <c r="A164" s="46" t="s">
        <v>296</v>
      </c>
      <c r="B164" s="45" t="s">
        <v>284</v>
      </c>
      <c r="C164" s="45">
        <v>22</v>
      </c>
      <c r="D164" s="49"/>
      <c r="E164" s="39"/>
    </row>
    <row r="165" spans="1:5" ht="15.75" x14ac:dyDescent="0.25">
      <c r="A165" s="46" t="s">
        <v>297</v>
      </c>
      <c r="B165" s="45" t="s">
        <v>284</v>
      </c>
      <c r="C165" s="45">
        <v>10</v>
      </c>
      <c r="D165" s="49"/>
      <c r="E165" s="39"/>
    </row>
    <row r="166" spans="1:5" ht="15.75" x14ac:dyDescent="0.25">
      <c r="A166" s="46" t="s">
        <v>297</v>
      </c>
      <c r="B166" s="45" t="s">
        <v>284</v>
      </c>
      <c r="C166" s="45">
        <v>10</v>
      </c>
      <c r="D166" s="49"/>
      <c r="E166" s="39"/>
    </row>
    <row r="167" spans="1:5" ht="15.75" x14ac:dyDescent="0.25">
      <c r="A167" s="46" t="s">
        <v>298</v>
      </c>
      <c r="B167" s="45" t="s">
        <v>284</v>
      </c>
      <c r="C167" s="45">
        <v>7</v>
      </c>
      <c r="D167" s="49"/>
      <c r="E167" s="39"/>
    </row>
    <row r="168" spans="1:5" ht="15.75" x14ac:dyDescent="0.25">
      <c r="A168" s="46" t="s">
        <v>299</v>
      </c>
      <c r="B168" s="45" t="s">
        <v>284</v>
      </c>
      <c r="C168" s="45">
        <v>15</v>
      </c>
      <c r="D168" s="49"/>
      <c r="E168" s="39"/>
    </row>
    <row r="169" spans="1:5" ht="15.75" x14ac:dyDescent="0.25">
      <c r="A169" s="46" t="s">
        <v>300</v>
      </c>
      <c r="B169" s="45" t="s">
        <v>284</v>
      </c>
      <c r="C169" s="45">
        <v>40</v>
      </c>
      <c r="D169" s="49"/>
      <c r="E169" s="39"/>
    </row>
    <row r="170" spans="1:5" ht="15.75" x14ac:dyDescent="0.25">
      <c r="A170" s="46" t="s">
        <v>301</v>
      </c>
      <c r="B170" s="45" t="s">
        <v>284</v>
      </c>
      <c r="C170" s="45">
        <v>40</v>
      </c>
      <c r="D170" s="49"/>
      <c r="E170" s="39"/>
    </row>
    <row r="171" spans="1:5" ht="15.75" x14ac:dyDescent="0.25">
      <c r="A171" s="46" t="s">
        <v>302</v>
      </c>
      <c r="B171" s="45" t="s">
        <v>284</v>
      </c>
      <c r="C171" s="45">
        <v>20</v>
      </c>
      <c r="D171" s="49"/>
      <c r="E171" s="39"/>
    </row>
    <row r="172" spans="1:5" ht="15.75" x14ac:dyDescent="0.25">
      <c r="A172" s="46" t="s">
        <v>303</v>
      </c>
      <c r="B172" s="45" t="s">
        <v>284</v>
      </c>
      <c r="C172" s="45">
        <v>12</v>
      </c>
      <c r="D172" s="49"/>
      <c r="E172" s="39"/>
    </row>
    <row r="173" spans="1:5" ht="15.75" x14ac:dyDescent="0.25">
      <c r="A173" s="46" t="s">
        <v>304</v>
      </c>
      <c r="B173" s="45" t="s">
        <v>284</v>
      </c>
      <c r="C173" s="45">
        <v>15</v>
      </c>
      <c r="D173" s="49"/>
      <c r="E173" s="39"/>
    </row>
    <row r="174" spans="1:5" ht="15.75" x14ac:dyDescent="0.25">
      <c r="A174" s="46" t="s">
        <v>305</v>
      </c>
      <c r="B174" s="45" t="s">
        <v>284</v>
      </c>
      <c r="C174" s="45">
        <v>20</v>
      </c>
      <c r="D174" s="49"/>
      <c r="E174" s="39"/>
    </row>
    <row r="175" spans="1:5" ht="15.75" x14ac:dyDescent="0.25">
      <c r="A175" s="46" t="s">
        <v>306</v>
      </c>
      <c r="B175" s="45" t="s">
        <v>307</v>
      </c>
      <c r="C175" s="45">
        <v>28</v>
      </c>
      <c r="D175" s="49"/>
      <c r="E175" s="39"/>
    </row>
    <row r="176" spans="1:5" ht="15.75" x14ac:dyDescent="0.25">
      <c r="A176" s="46" t="s">
        <v>308</v>
      </c>
      <c r="B176" s="45" t="s">
        <v>307</v>
      </c>
      <c r="C176" s="45">
        <v>12</v>
      </c>
      <c r="D176" s="49"/>
      <c r="E176" s="39"/>
    </row>
    <row r="177" spans="1:5" ht="15.75" x14ac:dyDescent="0.25">
      <c r="A177" s="46" t="s">
        <v>309</v>
      </c>
      <c r="B177" s="45" t="s">
        <v>307</v>
      </c>
      <c r="C177" s="45">
        <v>22</v>
      </c>
      <c r="D177" s="49"/>
      <c r="E177" s="39"/>
    </row>
    <row r="178" spans="1:5" ht="15.75" x14ac:dyDescent="0.25">
      <c r="A178" s="46" t="s">
        <v>309</v>
      </c>
      <c r="B178" s="45" t="s">
        <v>307</v>
      </c>
      <c r="C178" s="45">
        <v>12</v>
      </c>
      <c r="D178" s="49"/>
      <c r="E178" s="39"/>
    </row>
    <row r="179" spans="1:5" ht="15.75" x14ac:dyDescent="0.25">
      <c r="A179" s="46" t="s">
        <v>310</v>
      </c>
      <c r="B179" s="45" t="s">
        <v>307</v>
      </c>
      <c r="C179" s="45">
        <v>16</v>
      </c>
      <c r="D179" s="49"/>
      <c r="E179" s="39"/>
    </row>
    <row r="180" spans="1:5" ht="15.75" x14ac:dyDescent="0.25">
      <c r="A180" s="46" t="s">
        <v>312</v>
      </c>
      <c r="B180" s="45" t="s">
        <v>307</v>
      </c>
      <c r="C180" s="45">
        <v>16</v>
      </c>
      <c r="D180" s="49"/>
      <c r="E180" s="39"/>
    </row>
    <row r="181" spans="1:5" ht="15.75" x14ac:dyDescent="0.25">
      <c r="A181" s="46" t="s">
        <v>313</v>
      </c>
      <c r="B181" s="45" t="s">
        <v>307</v>
      </c>
      <c r="C181" s="45">
        <v>12</v>
      </c>
      <c r="D181" s="49"/>
      <c r="E181" s="39"/>
    </row>
    <row r="182" spans="1:5" ht="15.75" x14ac:dyDescent="0.25">
      <c r="A182" s="46" t="s">
        <v>314</v>
      </c>
      <c r="B182" s="45" t="s">
        <v>307</v>
      </c>
      <c r="C182" s="45">
        <v>20</v>
      </c>
      <c r="D182" s="49"/>
      <c r="E182" s="39"/>
    </row>
    <row r="183" spans="1:5" ht="15.75" x14ac:dyDescent="0.25">
      <c r="A183" s="46" t="s">
        <v>311</v>
      </c>
      <c r="B183" s="45" t="s">
        <v>307</v>
      </c>
      <c r="C183" s="45">
        <v>17</v>
      </c>
      <c r="D183" s="49"/>
      <c r="E183" s="39"/>
    </row>
    <row r="184" spans="1:5" ht="15.75" x14ac:dyDescent="0.25">
      <c r="A184" s="46" t="s">
        <v>315</v>
      </c>
      <c r="B184" s="45" t="s">
        <v>307</v>
      </c>
      <c r="C184" s="45">
        <v>14</v>
      </c>
      <c r="D184" s="49"/>
      <c r="E184" s="39"/>
    </row>
    <row r="185" spans="1:5" ht="15.75" x14ac:dyDescent="0.25">
      <c r="A185" s="46" t="s">
        <v>316</v>
      </c>
      <c r="B185" s="45" t="s">
        <v>307</v>
      </c>
      <c r="C185" s="45">
        <v>10</v>
      </c>
      <c r="D185" s="49"/>
      <c r="E185" s="39"/>
    </row>
    <row r="186" spans="1:5" ht="15.75" x14ac:dyDescent="0.25">
      <c r="A186" s="46" t="s">
        <v>317</v>
      </c>
      <c r="B186" s="45" t="s">
        <v>307</v>
      </c>
      <c r="C186" s="45">
        <v>8</v>
      </c>
      <c r="D186" s="49"/>
      <c r="E186" s="39"/>
    </row>
    <row r="187" spans="1:5" ht="15.75" x14ac:dyDescent="0.25">
      <c r="A187" s="46" t="s">
        <v>318</v>
      </c>
      <c r="B187" s="45" t="s">
        <v>307</v>
      </c>
      <c r="C187" s="45">
        <v>15</v>
      </c>
      <c r="D187" s="49"/>
      <c r="E187" s="39"/>
    </row>
    <row r="188" spans="1:5" ht="15.75" x14ac:dyDescent="0.25">
      <c r="A188" s="46"/>
      <c r="B188" s="63"/>
      <c r="C188" s="51">
        <f>SUM(C150:C187)</f>
        <v>660</v>
      </c>
      <c r="D188" s="49"/>
      <c r="E188" s="39"/>
    </row>
    <row r="189" spans="1:5" ht="15.75" x14ac:dyDescent="0.25">
      <c r="B189" s="64" t="s">
        <v>320</v>
      </c>
      <c r="C189" s="52">
        <f>+C191-C190</f>
        <v>3600</v>
      </c>
      <c r="E189" s="39"/>
    </row>
    <row r="190" spans="1:5" ht="15.75" x14ac:dyDescent="0.25">
      <c r="A190" s="53"/>
      <c r="B190" s="65" t="s">
        <v>321</v>
      </c>
      <c r="C190" s="52">
        <f>SUM(C47:C59)</f>
        <v>570</v>
      </c>
      <c r="D190" s="39"/>
      <c r="E190" s="39"/>
    </row>
    <row r="191" spans="1:5" ht="15.75" x14ac:dyDescent="0.25">
      <c r="A191" s="53"/>
      <c r="B191" s="65" t="s">
        <v>181</v>
      </c>
      <c r="C191" s="52">
        <f>SUM(C6:C188)/2</f>
        <v>4170</v>
      </c>
      <c r="D191" s="39"/>
      <c r="E191" s="39"/>
    </row>
    <row r="192" spans="1:5" ht="15.75" x14ac:dyDescent="0.25">
      <c r="A192" s="53"/>
      <c r="B192" s="53"/>
      <c r="C192" s="53"/>
      <c r="D192" s="39"/>
      <c r="E192" s="39"/>
    </row>
    <row r="193" spans="1:5" ht="15.75" x14ac:dyDescent="0.25">
      <c r="A193" s="53"/>
      <c r="B193" s="53"/>
      <c r="C193" s="53"/>
      <c r="D193" s="39"/>
      <c r="E193" s="39"/>
    </row>
    <row r="194" spans="1:5" ht="15.75" x14ac:dyDescent="0.25">
      <c r="A194" s="53"/>
      <c r="B194" s="53"/>
      <c r="C194" s="53"/>
      <c r="D194" s="39"/>
      <c r="E194" s="39"/>
    </row>
    <row r="195" spans="1:5" ht="15.75" x14ac:dyDescent="0.25">
      <c r="A195" s="53"/>
      <c r="B195" s="53"/>
      <c r="C195" s="53"/>
      <c r="D195" s="39"/>
      <c r="E195" s="39"/>
    </row>
    <row r="196" spans="1:5" ht="15.75" x14ac:dyDescent="0.25">
      <c r="A196" s="53"/>
      <c r="B196" s="53"/>
      <c r="C196" s="53"/>
      <c r="D196" s="39"/>
      <c r="E196" s="39"/>
    </row>
    <row r="197" spans="1:5" ht="15.75" x14ac:dyDescent="0.25">
      <c r="A197" s="53"/>
      <c r="B197" s="53"/>
      <c r="C197" s="53"/>
      <c r="D197" s="39"/>
      <c r="E197" s="39"/>
    </row>
    <row r="198" spans="1:5" ht="15.75" x14ac:dyDescent="0.25">
      <c r="A198" s="53"/>
      <c r="B198" s="53"/>
      <c r="C198" s="53"/>
      <c r="D198" s="39"/>
      <c r="E198" s="39"/>
    </row>
    <row r="199" spans="1:5" ht="15.75" x14ac:dyDescent="0.25">
      <c r="A199" s="53"/>
      <c r="B199" s="53"/>
      <c r="C199" s="53"/>
      <c r="D199" s="39"/>
      <c r="E199" s="39"/>
    </row>
    <row r="200" spans="1:5" ht="15.75" x14ac:dyDescent="0.25">
      <c r="A200" s="39"/>
      <c r="B200" s="39"/>
      <c r="C200" s="39"/>
      <c r="D200" s="39"/>
      <c r="E200" s="39"/>
    </row>
    <row r="201" spans="1:5" ht="15.75" x14ac:dyDescent="0.25">
      <c r="A201" s="39"/>
      <c r="B201" s="39"/>
      <c r="C201" s="39"/>
      <c r="D201" s="39"/>
      <c r="E201" s="39"/>
    </row>
    <row r="202" spans="1:5" ht="15.75" x14ac:dyDescent="0.25">
      <c r="A202" s="39"/>
      <c r="B202" s="39"/>
      <c r="C202" s="39"/>
      <c r="D202" s="39"/>
      <c r="E202" s="39"/>
    </row>
    <row r="203" spans="1:5" ht="15.75" x14ac:dyDescent="0.25">
      <c r="A203" s="39"/>
      <c r="B203" s="39"/>
      <c r="C203" s="39"/>
      <c r="D203" s="39"/>
      <c r="E203" s="39"/>
    </row>
    <row r="204" spans="1:5" ht="15.75" x14ac:dyDescent="0.25">
      <c r="A204" s="39"/>
      <c r="B204" s="39"/>
      <c r="C204" s="39"/>
      <c r="D204" s="39"/>
      <c r="E204" s="39"/>
    </row>
    <row r="205" spans="1:5" ht="15.75" x14ac:dyDescent="0.25">
      <c r="A205" s="39"/>
      <c r="B205" s="39"/>
      <c r="C205" s="39"/>
      <c r="D205" s="39"/>
      <c r="E205" s="39"/>
    </row>
    <row r="206" spans="1:5" ht="15.75" x14ac:dyDescent="0.25">
      <c r="A206" s="39"/>
      <c r="B206" s="39"/>
      <c r="C206" s="39"/>
      <c r="D206" s="39"/>
      <c r="E206" s="39"/>
    </row>
    <row r="207" spans="1:5" ht="15.75" x14ac:dyDescent="0.25">
      <c r="A207" s="39"/>
      <c r="B207" s="39"/>
      <c r="C207" s="39"/>
      <c r="D207" s="39"/>
      <c r="E207" s="39"/>
    </row>
    <row r="208" spans="1:5" ht="15.75" x14ac:dyDescent="0.25">
      <c r="A208" s="39"/>
      <c r="B208" s="39"/>
      <c r="C208" s="39"/>
      <c r="D208" s="39"/>
      <c r="E208" s="39"/>
    </row>
    <row r="209" spans="1:5" ht="15.75" x14ac:dyDescent="0.25">
      <c r="A209" s="39"/>
      <c r="B209" s="39"/>
      <c r="C209" s="39"/>
      <c r="D209" s="39"/>
      <c r="E209" s="39"/>
    </row>
    <row r="210" spans="1:5" ht="15.75" x14ac:dyDescent="0.25">
      <c r="A210" s="39"/>
      <c r="B210" s="39"/>
      <c r="C210" s="39"/>
      <c r="D210" s="39"/>
      <c r="E210" s="39"/>
    </row>
    <row r="211" spans="1:5" ht="15.75" x14ac:dyDescent="0.25">
      <c r="A211" s="39"/>
      <c r="B211" s="39"/>
      <c r="C211" s="39"/>
      <c r="D211" s="39"/>
      <c r="E211" s="39"/>
    </row>
    <row r="212" spans="1:5" ht="15.75" x14ac:dyDescent="0.25">
      <c r="A212" s="39"/>
      <c r="B212" s="39"/>
      <c r="C212" s="39"/>
      <c r="D212" s="39"/>
      <c r="E212" s="39"/>
    </row>
    <row r="213" spans="1:5" ht="15.75" x14ac:dyDescent="0.25">
      <c r="A213" s="39"/>
      <c r="B213" s="39"/>
      <c r="C213" s="39"/>
      <c r="D213" s="39"/>
      <c r="E213" s="39"/>
    </row>
    <row r="214" spans="1:5" ht="15.75" x14ac:dyDescent="0.25">
      <c r="A214" s="39"/>
      <c r="B214" s="39"/>
      <c r="C214" s="39"/>
      <c r="D214" s="39"/>
      <c r="E214" s="39"/>
    </row>
    <row r="215" spans="1:5" ht="15.75" x14ac:dyDescent="0.25">
      <c r="A215" s="39"/>
      <c r="B215" s="39"/>
      <c r="C215" s="39"/>
      <c r="D215" s="39"/>
      <c r="E215" s="39"/>
    </row>
    <row r="216" spans="1:5" ht="15.75" x14ac:dyDescent="0.25">
      <c r="A216" s="39"/>
      <c r="B216" s="39"/>
      <c r="C216" s="39"/>
      <c r="D216" s="39"/>
      <c r="E216" s="39"/>
    </row>
    <row r="217" spans="1:5" ht="15.75" x14ac:dyDescent="0.25">
      <c r="A217" s="39"/>
      <c r="B217" s="39"/>
      <c r="C217" s="39"/>
      <c r="D217" s="39"/>
      <c r="E217" s="39"/>
    </row>
    <row r="218" spans="1:5" ht="15.75" x14ac:dyDescent="0.25">
      <c r="A218" s="39"/>
      <c r="B218" s="39"/>
      <c r="C218" s="39"/>
      <c r="D218" s="39"/>
      <c r="E218" s="39"/>
    </row>
    <row r="219" spans="1:5" ht="15.75" x14ac:dyDescent="0.25">
      <c r="A219" s="39"/>
      <c r="B219" s="39"/>
      <c r="C219" s="39"/>
      <c r="D219" s="39"/>
      <c r="E219" s="39"/>
    </row>
    <row r="220" spans="1:5" ht="15.75" x14ac:dyDescent="0.25">
      <c r="A220" s="39"/>
      <c r="B220" s="39"/>
      <c r="C220" s="39"/>
      <c r="D220" s="39"/>
      <c r="E220" s="39"/>
    </row>
    <row r="221" spans="1:5" ht="15.75" x14ac:dyDescent="0.25">
      <c r="A221" s="39"/>
      <c r="B221" s="39"/>
      <c r="C221" s="39"/>
      <c r="D221" s="39"/>
      <c r="E221" s="39"/>
    </row>
    <row r="222" spans="1:5" ht="15.75" x14ac:dyDescent="0.25">
      <c r="A222" s="39"/>
      <c r="B222" s="39"/>
      <c r="C222" s="39"/>
      <c r="D222" s="39"/>
      <c r="E222" s="39"/>
    </row>
    <row r="223" spans="1:5" ht="15.75" x14ac:dyDescent="0.25">
      <c r="A223" s="39"/>
      <c r="B223" s="39"/>
      <c r="C223" s="39"/>
      <c r="D223" s="39"/>
      <c r="E223" s="39"/>
    </row>
    <row r="224" spans="1:5" ht="15.75" x14ac:dyDescent="0.25">
      <c r="A224" s="39"/>
      <c r="B224" s="39"/>
      <c r="C224" s="39"/>
      <c r="D224" s="39"/>
      <c r="E224" s="39"/>
    </row>
    <row r="225" spans="1:5" ht="15.75" x14ac:dyDescent="0.25">
      <c r="A225" s="39"/>
      <c r="B225" s="39"/>
      <c r="C225" s="39"/>
      <c r="D225" s="39"/>
      <c r="E225" s="39"/>
    </row>
    <row r="226" spans="1:5" ht="15.75" x14ac:dyDescent="0.25">
      <c r="A226" s="39"/>
      <c r="B226" s="39"/>
      <c r="C226" s="39"/>
      <c r="D226" s="39"/>
      <c r="E226" s="39"/>
    </row>
    <row r="227" spans="1:5" ht="15.75" x14ac:dyDescent="0.25">
      <c r="A227" s="39"/>
      <c r="B227" s="39"/>
      <c r="C227" s="39"/>
      <c r="D227" s="39"/>
      <c r="E227" s="39"/>
    </row>
    <row r="228" spans="1:5" ht="15.75" x14ac:dyDescent="0.25">
      <c r="A228" s="39"/>
      <c r="B228" s="39"/>
      <c r="C228" s="39"/>
      <c r="D228" s="39"/>
      <c r="E228" s="39"/>
    </row>
    <row r="229" spans="1:5" ht="15.75" x14ac:dyDescent="0.25">
      <c r="A229" s="39"/>
      <c r="B229" s="39"/>
      <c r="C229" s="39"/>
      <c r="D229" s="39"/>
      <c r="E229" s="39"/>
    </row>
    <row r="230" spans="1:5" ht="15.75" x14ac:dyDescent="0.25">
      <c r="A230" s="39"/>
      <c r="B230" s="39"/>
      <c r="C230" s="39"/>
      <c r="D230" s="39"/>
      <c r="E230" s="39"/>
    </row>
    <row r="231" spans="1:5" ht="15.75" x14ac:dyDescent="0.25">
      <c r="A231" s="39"/>
      <c r="B231" s="39"/>
      <c r="C231" s="39"/>
      <c r="D231" s="39"/>
      <c r="E231" s="39"/>
    </row>
    <row r="232" spans="1:5" ht="15.75" x14ac:dyDescent="0.25">
      <c r="A232" s="39"/>
      <c r="B232" s="39"/>
      <c r="C232" s="39"/>
      <c r="D232" s="39"/>
      <c r="E232" s="39"/>
    </row>
    <row r="233" spans="1:5" ht="15.75" x14ac:dyDescent="0.25">
      <c r="A233" s="39"/>
      <c r="B233" s="39"/>
      <c r="C233" s="39"/>
      <c r="D233" s="39"/>
      <c r="E233" s="39"/>
    </row>
    <row r="234" spans="1:5" ht="15.75" x14ac:dyDescent="0.25">
      <c r="A234" s="39"/>
      <c r="B234" s="39"/>
      <c r="C234" s="39"/>
      <c r="D234" s="39"/>
      <c r="E234" s="39"/>
    </row>
    <row r="235" spans="1:5" ht="15.75" x14ac:dyDescent="0.25">
      <c r="A235" s="39"/>
      <c r="B235" s="39"/>
      <c r="C235" s="39"/>
      <c r="D235" s="39"/>
      <c r="E235" s="39"/>
    </row>
    <row r="236" spans="1:5" ht="15.75" x14ac:dyDescent="0.25">
      <c r="A236" s="39"/>
      <c r="B236" s="39"/>
      <c r="C236" s="39"/>
      <c r="D236" s="39"/>
      <c r="E236" s="39"/>
    </row>
    <row r="237" spans="1:5" ht="15.75" x14ac:dyDescent="0.25">
      <c r="A237" s="39"/>
      <c r="B237" s="39"/>
      <c r="C237" s="39"/>
      <c r="D237" s="39"/>
      <c r="E237" s="39"/>
    </row>
    <row r="238" spans="1:5" ht="15.75" x14ac:dyDescent="0.25">
      <c r="A238" s="39"/>
      <c r="B238" s="39"/>
      <c r="C238" s="39"/>
      <c r="D238" s="39"/>
      <c r="E238" s="39"/>
    </row>
    <row r="239" spans="1:5" ht="15.75" x14ac:dyDescent="0.25">
      <c r="A239" s="39"/>
      <c r="B239" s="39"/>
      <c r="C239" s="39"/>
      <c r="D239" s="39"/>
      <c r="E239" s="39"/>
    </row>
    <row r="240" spans="1:5" ht="15.75" x14ac:dyDescent="0.25">
      <c r="A240" s="39"/>
      <c r="B240" s="39"/>
      <c r="C240" s="39"/>
      <c r="D240" s="39"/>
      <c r="E240" s="39"/>
    </row>
    <row r="241" spans="1:5" ht="15.75" x14ac:dyDescent="0.25">
      <c r="A241" s="39"/>
      <c r="B241" s="39"/>
      <c r="C241" s="39"/>
      <c r="D241" s="39"/>
      <c r="E241" s="39"/>
    </row>
    <row r="242" spans="1:5" ht="15.75" x14ac:dyDescent="0.25">
      <c r="A242" s="39"/>
      <c r="B242" s="39"/>
      <c r="C242" s="39"/>
      <c r="D242" s="39"/>
      <c r="E242" s="39"/>
    </row>
    <row r="243" spans="1:5" ht="15.75" x14ac:dyDescent="0.25">
      <c r="A243" s="39"/>
      <c r="B243" s="39"/>
      <c r="C243" s="39"/>
      <c r="D243" s="39"/>
      <c r="E243" s="39"/>
    </row>
    <row r="244" spans="1:5" ht="15.75" x14ac:dyDescent="0.25">
      <c r="A244" s="39"/>
      <c r="B244" s="39"/>
      <c r="C244" s="39"/>
      <c r="D244" s="39"/>
      <c r="E244" s="39"/>
    </row>
    <row r="245" spans="1:5" ht="15.75" x14ac:dyDescent="0.25">
      <c r="A245" s="39"/>
      <c r="B245" s="39"/>
      <c r="C245" s="39"/>
      <c r="D245" s="39"/>
      <c r="E245" s="39"/>
    </row>
    <row r="246" spans="1:5" ht="15.75" x14ac:dyDescent="0.25">
      <c r="A246" s="39"/>
      <c r="B246" s="39"/>
      <c r="C246" s="39"/>
      <c r="D246" s="39"/>
      <c r="E246" s="39"/>
    </row>
    <row r="247" spans="1:5" ht="15.75" x14ac:dyDescent="0.25">
      <c r="A247" s="39"/>
      <c r="B247" s="39"/>
      <c r="C247" s="39"/>
      <c r="D247" s="39"/>
      <c r="E247" s="39"/>
    </row>
    <row r="248" spans="1:5" ht="15.75" x14ac:dyDescent="0.25">
      <c r="A248" s="39"/>
      <c r="B248" s="39"/>
      <c r="C248" s="39"/>
      <c r="D248" s="39"/>
      <c r="E248" s="39"/>
    </row>
    <row r="249" spans="1:5" ht="15.75" x14ac:dyDescent="0.25">
      <c r="A249" s="39"/>
      <c r="B249" s="39"/>
      <c r="C249" s="39"/>
      <c r="D249" s="39"/>
      <c r="E249" s="39"/>
    </row>
    <row r="250" spans="1:5" ht="15.75" x14ac:dyDescent="0.25">
      <c r="A250" s="39"/>
      <c r="B250" s="39"/>
      <c r="C250" s="39"/>
      <c r="D250" s="39"/>
      <c r="E250" s="39"/>
    </row>
    <row r="251" spans="1:5" ht="15.75" x14ac:dyDescent="0.25">
      <c r="A251" s="39"/>
      <c r="B251" s="39"/>
      <c r="C251" s="39"/>
      <c r="D251" s="39"/>
      <c r="E251" s="39"/>
    </row>
    <row r="252" spans="1:5" ht="15.75" x14ac:dyDescent="0.25">
      <c r="A252" s="39"/>
      <c r="B252" s="39"/>
      <c r="C252" s="39"/>
      <c r="D252" s="39"/>
      <c r="E252" s="39"/>
    </row>
    <row r="253" spans="1:5" ht="15.75" x14ac:dyDescent="0.25">
      <c r="A253" s="39"/>
      <c r="B253" s="39"/>
      <c r="C253" s="39"/>
      <c r="D253" s="39"/>
      <c r="E253" s="39"/>
    </row>
    <row r="254" spans="1:5" ht="15.75" x14ac:dyDescent="0.25">
      <c r="A254" s="39"/>
      <c r="B254" s="39"/>
      <c r="C254" s="39"/>
      <c r="D254" s="39"/>
      <c r="E254" s="39"/>
    </row>
    <row r="255" spans="1:5" ht="15.75" x14ac:dyDescent="0.25">
      <c r="A255" s="39"/>
      <c r="B255" s="39"/>
      <c r="C255" s="39"/>
      <c r="D255" s="39"/>
      <c r="E255" s="39"/>
    </row>
    <row r="256" spans="1:5" ht="15.75" x14ac:dyDescent="0.25">
      <c r="A256" s="39"/>
      <c r="B256" s="39"/>
      <c r="C256" s="39"/>
      <c r="D256" s="39"/>
      <c r="E256" s="39"/>
    </row>
    <row r="257" spans="1:5" ht="15.75" x14ac:dyDescent="0.25">
      <c r="A257" s="39"/>
      <c r="B257" s="39"/>
      <c r="C257" s="39"/>
      <c r="D257" s="39"/>
      <c r="E257" s="39"/>
    </row>
    <row r="258" spans="1:5" ht="15.75" x14ac:dyDescent="0.25">
      <c r="A258" s="39"/>
      <c r="B258" s="39"/>
      <c r="C258" s="39"/>
      <c r="D258" s="39"/>
      <c r="E258" s="39"/>
    </row>
    <row r="259" spans="1:5" ht="15.75" x14ac:dyDescent="0.25">
      <c r="A259" s="39"/>
      <c r="B259" s="39"/>
      <c r="C259" s="39"/>
      <c r="D259" s="39"/>
      <c r="E259" s="39"/>
    </row>
    <row r="260" spans="1:5" ht="15.75" x14ac:dyDescent="0.25">
      <c r="A260" s="39"/>
      <c r="B260" s="39"/>
      <c r="C260" s="39"/>
      <c r="D260" s="39"/>
      <c r="E260" s="39"/>
    </row>
    <row r="261" spans="1:5" ht="15.75" x14ac:dyDescent="0.25">
      <c r="A261" s="39"/>
      <c r="B261" s="39"/>
      <c r="C261" s="39"/>
      <c r="D261" s="39"/>
      <c r="E261" s="39"/>
    </row>
    <row r="262" spans="1:5" ht="15.75" x14ac:dyDescent="0.25">
      <c r="A262" s="39"/>
      <c r="B262" s="39"/>
      <c r="C262" s="39"/>
      <c r="D262" s="39"/>
      <c r="E262" s="39"/>
    </row>
    <row r="263" spans="1:5" ht="15.75" x14ac:dyDescent="0.25">
      <c r="A263" s="39"/>
      <c r="B263" s="39"/>
      <c r="C263" s="39"/>
      <c r="D263" s="39"/>
      <c r="E263" s="39"/>
    </row>
    <row r="264" spans="1:5" ht="15.75" x14ac:dyDescent="0.25">
      <c r="A264" s="39"/>
      <c r="B264" s="39"/>
      <c r="C264" s="39"/>
      <c r="D264" s="39"/>
      <c r="E264" s="39"/>
    </row>
    <row r="265" spans="1:5" ht="15.75" x14ac:dyDescent="0.25">
      <c r="A265" s="39"/>
      <c r="B265" s="39"/>
      <c r="C265" s="39"/>
      <c r="D265" s="39"/>
      <c r="E265" s="39"/>
    </row>
    <row r="266" spans="1:5" ht="15.75" x14ac:dyDescent="0.25">
      <c r="A266" s="39"/>
      <c r="B266" s="39"/>
      <c r="C266" s="39"/>
      <c r="D266" s="39"/>
      <c r="E266" s="39"/>
    </row>
    <row r="267" spans="1:5" ht="15.75" x14ac:dyDescent="0.25">
      <c r="A267" s="39"/>
      <c r="B267" s="39"/>
      <c r="C267" s="39"/>
      <c r="D267" s="39"/>
      <c r="E267" s="39"/>
    </row>
    <row r="268" spans="1:5" ht="15.75" x14ac:dyDescent="0.25">
      <c r="A268" s="39"/>
      <c r="B268" s="39"/>
      <c r="C268" s="39"/>
      <c r="D268" s="39"/>
      <c r="E268" s="39"/>
    </row>
    <row r="269" spans="1:5" ht="15.75" x14ac:dyDescent="0.25">
      <c r="A269" s="39"/>
      <c r="B269" s="39"/>
      <c r="C269" s="39"/>
      <c r="D269" s="39"/>
      <c r="E269" s="39"/>
    </row>
    <row r="270" spans="1:5" ht="15.75" x14ac:dyDescent="0.25">
      <c r="A270" s="39"/>
      <c r="B270" s="39"/>
      <c r="C270" s="39"/>
      <c r="D270" s="39"/>
      <c r="E270" s="39"/>
    </row>
    <row r="271" spans="1:5" ht="15.75" x14ac:dyDescent="0.25">
      <c r="A271" s="39"/>
      <c r="B271" s="39"/>
      <c r="C271" s="39"/>
      <c r="D271" s="39"/>
      <c r="E271" s="39"/>
    </row>
    <row r="272" spans="1:5" ht="15.75" x14ac:dyDescent="0.25">
      <c r="A272" s="39"/>
      <c r="B272" s="39"/>
      <c r="C272" s="39"/>
      <c r="D272" s="39"/>
      <c r="E272" s="39"/>
    </row>
    <row r="273" spans="1:5" ht="15.75" x14ac:dyDescent="0.25">
      <c r="A273" s="39"/>
      <c r="B273" s="39"/>
      <c r="C273" s="39"/>
      <c r="D273" s="39"/>
      <c r="E273" s="39"/>
    </row>
    <row r="274" spans="1:5" ht="15.75" x14ac:dyDescent="0.25">
      <c r="A274" s="39"/>
      <c r="B274" s="39"/>
      <c r="C274" s="39"/>
      <c r="D274" s="39"/>
      <c r="E274" s="39"/>
    </row>
    <row r="275" spans="1:5" ht="15.75" x14ac:dyDescent="0.25">
      <c r="A275" s="39"/>
      <c r="B275" s="39"/>
      <c r="C275" s="39"/>
      <c r="D275" s="39"/>
      <c r="E275" s="39"/>
    </row>
    <row r="276" spans="1:5" ht="15.75" x14ac:dyDescent="0.25">
      <c r="A276" s="39"/>
      <c r="B276" s="39"/>
      <c r="C276" s="39"/>
      <c r="D276" s="39"/>
      <c r="E276" s="39"/>
    </row>
    <row r="277" spans="1:5" ht="15.75" x14ac:dyDescent="0.25">
      <c r="A277" s="39"/>
      <c r="B277" s="39"/>
      <c r="C277" s="39"/>
      <c r="D277" s="39"/>
      <c r="E277" s="39"/>
    </row>
    <row r="278" spans="1:5" ht="15.75" x14ac:dyDescent="0.25">
      <c r="A278" s="39"/>
      <c r="B278" s="39"/>
      <c r="C278" s="39"/>
      <c r="D278" s="39"/>
      <c r="E278" s="39"/>
    </row>
    <row r="279" spans="1:5" ht="15.75" x14ac:dyDescent="0.25">
      <c r="A279" s="39"/>
      <c r="B279" s="39"/>
      <c r="C279" s="39"/>
      <c r="D279" s="39"/>
      <c r="E279" s="39"/>
    </row>
    <row r="280" spans="1:5" ht="15.75" x14ac:dyDescent="0.25">
      <c r="A280" s="39"/>
      <c r="B280" s="39"/>
      <c r="C280" s="39"/>
      <c r="D280" s="39"/>
      <c r="E280" s="39"/>
    </row>
    <row r="281" spans="1:5" ht="15.75" x14ac:dyDescent="0.25">
      <c r="A281" s="39"/>
      <c r="B281" s="39"/>
      <c r="C281" s="39"/>
      <c r="D281" s="39"/>
      <c r="E281" s="39"/>
    </row>
    <row r="282" spans="1:5" ht="15.75" x14ac:dyDescent="0.25">
      <c r="A282" s="39"/>
      <c r="B282" s="39"/>
      <c r="C282" s="39"/>
      <c r="D282" s="39"/>
      <c r="E282" s="39"/>
    </row>
    <row r="283" spans="1:5" ht="15.75" x14ac:dyDescent="0.25">
      <c r="A283" s="39"/>
      <c r="B283" s="39"/>
      <c r="C283" s="39"/>
      <c r="D283" s="39"/>
      <c r="E283" s="39"/>
    </row>
    <row r="284" spans="1:5" ht="15.75" x14ac:dyDescent="0.25">
      <c r="A284" s="39"/>
      <c r="B284" s="39"/>
      <c r="C284" s="39"/>
      <c r="D284" s="39"/>
      <c r="E284" s="39"/>
    </row>
    <row r="285" spans="1:5" ht="15.75" x14ac:dyDescent="0.25">
      <c r="A285" s="39"/>
      <c r="B285" s="39"/>
      <c r="C285" s="39"/>
      <c r="D285" s="39"/>
      <c r="E285" s="39"/>
    </row>
    <row r="286" spans="1:5" ht="15.75" x14ac:dyDescent="0.25">
      <c r="A286" s="39"/>
      <c r="B286" s="39"/>
      <c r="C286" s="39"/>
      <c r="D286" s="39"/>
      <c r="E286" s="39"/>
    </row>
    <row r="287" spans="1:5" ht="15.75" x14ac:dyDescent="0.25">
      <c r="A287" s="39"/>
      <c r="B287" s="39"/>
      <c r="C287" s="39"/>
      <c r="D287" s="39"/>
      <c r="E287" s="39"/>
    </row>
    <row r="288" spans="1:5" ht="15.75" x14ac:dyDescent="0.25">
      <c r="A288" s="39"/>
      <c r="B288" s="39"/>
      <c r="C288" s="39"/>
      <c r="D288" s="39"/>
      <c r="E288" s="39"/>
    </row>
    <row r="289" spans="1:5" ht="15.75" x14ac:dyDescent="0.25">
      <c r="A289" s="39"/>
      <c r="B289" s="39"/>
      <c r="C289" s="39"/>
      <c r="D289" s="39"/>
      <c r="E289" s="39"/>
    </row>
    <row r="290" spans="1:5" ht="15.75" x14ac:dyDescent="0.25">
      <c r="A290" s="39"/>
      <c r="B290" s="39"/>
      <c r="C290" s="39"/>
      <c r="D290" s="39"/>
      <c r="E290" s="39"/>
    </row>
    <row r="291" spans="1:5" ht="15.75" x14ac:dyDescent="0.25">
      <c r="A291" s="39"/>
      <c r="B291" s="39"/>
      <c r="C291" s="39"/>
      <c r="D291" s="39"/>
      <c r="E291" s="39"/>
    </row>
    <row r="292" spans="1:5" ht="15.75" x14ac:dyDescent="0.25">
      <c r="A292" s="39"/>
      <c r="B292" s="39"/>
      <c r="C292" s="39"/>
      <c r="D292" s="39"/>
      <c r="E292" s="39"/>
    </row>
    <row r="293" spans="1:5" ht="15.75" x14ac:dyDescent="0.25">
      <c r="A293" s="39"/>
      <c r="B293" s="39"/>
      <c r="C293" s="39"/>
      <c r="D293" s="39"/>
      <c r="E293" s="39"/>
    </row>
    <row r="294" spans="1:5" ht="15.75" x14ac:dyDescent="0.25">
      <c r="A294" s="39"/>
      <c r="B294" s="39"/>
      <c r="C294" s="39"/>
      <c r="D294" s="39"/>
      <c r="E294" s="39"/>
    </row>
    <row r="295" spans="1:5" ht="15.75" x14ac:dyDescent="0.25">
      <c r="A295" s="39"/>
      <c r="B295" s="39"/>
      <c r="C295" s="39"/>
      <c r="D295" s="39"/>
      <c r="E295" s="39"/>
    </row>
    <row r="296" spans="1:5" ht="15.75" x14ac:dyDescent="0.25">
      <c r="A296" s="39"/>
      <c r="B296" s="39"/>
      <c r="C296" s="39"/>
      <c r="D296" s="39"/>
      <c r="E296" s="39"/>
    </row>
    <row r="297" spans="1:5" ht="15.75" x14ac:dyDescent="0.25">
      <c r="A297" s="39"/>
      <c r="B297" s="39"/>
      <c r="C297" s="39"/>
      <c r="D297" s="39"/>
      <c r="E297" s="39"/>
    </row>
    <row r="298" spans="1:5" ht="15.75" x14ac:dyDescent="0.25">
      <c r="A298" s="39"/>
      <c r="B298" s="39"/>
      <c r="C298" s="39"/>
      <c r="D298" s="39"/>
      <c r="E298" s="39"/>
    </row>
    <row r="299" spans="1:5" ht="15.75" x14ac:dyDescent="0.25">
      <c r="A299" s="39"/>
      <c r="B299" s="39"/>
      <c r="C299" s="39"/>
      <c r="D299" s="39"/>
      <c r="E299" s="39"/>
    </row>
    <row r="300" spans="1:5" ht="15.75" x14ac:dyDescent="0.25">
      <c r="A300" s="39"/>
      <c r="B300" s="39"/>
      <c r="C300" s="39"/>
      <c r="D300" s="39"/>
      <c r="E300" s="39"/>
    </row>
    <row r="301" spans="1:5" ht="15.75" x14ac:dyDescent="0.25">
      <c r="A301" s="39"/>
      <c r="B301" s="39"/>
      <c r="C301" s="39"/>
      <c r="D301" s="39"/>
      <c r="E301" s="39"/>
    </row>
    <row r="302" spans="1:5" ht="15.75" x14ac:dyDescent="0.25">
      <c r="A302" s="39"/>
      <c r="B302" s="39"/>
      <c r="C302" s="39"/>
      <c r="D302" s="39"/>
      <c r="E302" s="39"/>
    </row>
    <row r="303" spans="1:5" ht="15.75" x14ac:dyDescent="0.25">
      <c r="A303" s="39"/>
      <c r="B303" s="39"/>
      <c r="C303" s="39"/>
      <c r="D303" s="39"/>
      <c r="E303" s="39"/>
    </row>
    <row r="304" spans="1:5" ht="15.75" x14ac:dyDescent="0.25">
      <c r="A304" s="39"/>
      <c r="B304" s="39"/>
      <c r="C304" s="39"/>
      <c r="D304" s="39"/>
      <c r="E304" s="39"/>
    </row>
    <row r="305" spans="1:5" ht="15.75" x14ac:dyDescent="0.25">
      <c r="A305" s="39"/>
      <c r="B305" s="39"/>
      <c r="C305" s="39"/>
      <c r="D305" s="39"/>
      <c r="E305" s="39"/>
    </row>
    <row r="306" spans="1:5" ht="15.75" x14ac:dyDescent="0.25">
      <c r="A306" s="39"/>
      <c r="B306" s="39"/>
      <c r="C306" s="39"/>
      <c r="D306" s="39"/>
      <c r="E306" s="39"/>
    </row>
    <row r="307" spans="1:5" ht="15.75" x14ac:dyDescent="0.25">
      <c r="A307" s="39"/>
      <c r="B307" s="39"/>
      <c r="C307" s="39"/>
      <c r="D307" s="39"/>
      <c r="E307" s="39"/>
    </row>
    <row r="308" spans="1:5" ht="15.75" x14ac:dyDescent="0.25">
      <c r="A308" s="39"/>
      <c r="B308" s="39"/>
      <c r="C308" s="39"/>
      <c r="D308" s="39"/>
      <c r="E308" s="39"/>
    </row>
    <row r="309" spans="1:5" ht="15.75" x14ac:dyDescent="0.25">
      <c r="A309" s="39"/>
      <c r="B309" s="39"/>
      <c r="C309" s="39"/>
      <c r="D309" s="39"/>
      <c r="E309" s="39"/>
    </row>
    <row r="310" spans="1:5" ht="15.75" x14ac:dyDescent="0.25">
      <c r="A310" s="39"/>
      <c r="B310" s="39"/>
      <c r="C310" s="39"/>
      <c r="D310" s="39"/>
      <c r="E310" s="39"/>
    </row>
    <row r="311" spans="1:5" ht="15.75" x14ac:dyDescent="0.25">
      <c r="A311" s="39"/>
      <c r="B311" s="39"/>
      <c r="C311" s="39"/>
      <c r="D311" s="39"/>
      <c r="E311" s="39"/>
    </row>
    <row r="312" spans="1:5" ht="15.75" x14ac:dyDescent="0.25">
      <c r="A312" s="39"/>
      <c r="B312" s="39"/>
      <c r="C312" s="39"/>
      <c r="D312" s="39"/>
      <c r="E312" s="39"/>
    </row>
    <row r="313" spans="1:5" ht="15.75" x14ac:dyDescent="0.25">
      <c r="A313" s="39"/>
      <c r="B313" s="39"/>
      <c r="C313" s="39"/>
      <c r="D313" s="39"/>
      <c r="E313" s="39"/>
    </row>
    <row r="314" spans="1:5" ht="15.75" x14ac:dyDescent="0.25">
      <c r="A314" s="39"/>
      <c r="B314" s="39"/>
      <c r="C314" s="39"/>
      <c r="D314" s="39"/>
      <c r="E314" s="39"/>
    </row>
    <row r="315" spans="1:5" ht="15.75" x14ac:dyDescent="0.25">
      <c r="A315" s="39"/>
      <c r="B315" s="39"/>
      <c r="C315" s="39"/>
      <c r="D315" s="39"/>
      <c r="E315" s="39"/>
    </row>
    <row r="316" spans="1:5" ht="15.75" x14ac:dyDescent="0.25">
      <c r="A316" s="39"/>
      <c r="B316" s="39"/>
      <c r="C316" s="39"/>
      <c r="D316" s="39"/>
      <c r="E316" s="39"/>
    </row>
    <row r="317" spans="1:5" ht="15.75" x14ac:dyDescent="0.25">
      <c r="A317" s="39"/>
      <c r="B317" s="39"/>
      <c r="C317" s="39"/>
      <c r="D317" s="39"/>
      <c r="E317" s="39"/>
    </row>
    <row r="318" spans="1:5" ht="15.75" x14ac:dyDescent="0.25">
      <c r="A318" s="39"/>
      <c r="B318" s="39"/>
      <c r="C318" s="39"/>
      <c r="D318" s="39"/>
      <c r="E318" s="39"/>
    </row>
    <row r="319" spans="1:5" ht="15.75" x14ac:dyDescent="0.25">
      <c r="A319" s="39"/>
      <c r="B319" s="39"/>
      <c r="C319" s="39"/>
      <c r="D319" s="39"/>
      <c r="E319" s="39"/>
    </row>
    <row r="320" spans="1:5" ht="15.75" x14ac:dyDescent="0.25">
      <c r="A320" s="39"/>
      <c r="B320" s="39"/>
      <c r="C320" s="39"/>
      <c r="D320" s="39"/>
      <c r="E320" s="39"/>
    </row>
    <row r="321" spans="1:5" ht="15.75" x14ac:dyDescent="0.25">
      <c r="A321" s="39"/>
      <c r="B321" s="39"/>
      <c r="C321" s="39"/>
      <c r="D321" s="39"/>
      <c r="E321" s="39"/>
    </row>
    <row r="322" spans="1:5" ht="15.75" x14ac:dyDescent="0.25">
      <c r="A322" s="39"/>
      <c r="B322" s="39"/>
      <c r="C322" s="39"/>
      <c r="D322" s="39"/>
      <c r="E322" s="39"/>
    </row>
    <row r="323" spans="1:5" ht="15.75" x14ac:dyDescent="0.25">
      <c r="A323" s="39"/>
      <c r="B323" s="39"/>
      <c r="C323" s="39"/>
      <c r="D323" s="39"/>
      <c r="E323" s="39"/>
    </row>
    <row r="324" spans="1:5" ht="15.75" x14ac:dyDescent="0.25">
      <c r="A324" s="39"/>
      <c r="B324" s="39"/>
      <c r="C324" s="39"/>
      <c r="D324" s="39"/>
      <c r="E324" s="39"/>
    </row>
    <row r="325" spans="1:5" ht="15.75" x14ac:dyDescent="0.25">
      <c r="A325" s="39"/>
      <c r="B325" s="39"/>
      <c r="C325" s="39"/>
      <c r="D325" s="39"/>
      <c r="E325" s="39"/>
    </row>
    <row r="326" spans="1:5" ht="15.75" x14ac:dyDescent="0.25">
      <c r="A326" s="39"/>
      <c r="B326" s="39"/>
      <c r="C326" s="39"/>
      <c r="D326" s="39"/>
      <c r="E326" s="39"/>
    </row>
    <row r="327" spans="1:5" ht="15.75" x14ac:dyDescent="0.25">
      <c r="A327" s="39"/>
      <c r="B327" s="39"/>
      <c r="C327" s="39"/>
      <c r="D327" s="39"/>
      <c r="E327" s="39"/>
    </row>
    <row r="328" spans="1:5" ht="15.75" x14ac:dyDescent="0.25">
      <c r="A328" s="39"/>
      <c r="B328" s="39"/>
      <c r="C328" s="39"/>
      <c r="D328" s="39"/>
      <c r="E328" s="39"/>
    </row>
    <row r="329" spans="1:5" ht="15.75" x14ac:dyDescent="0.25">
      <c r="A329" s="39"/>
      <c r="B329" s="39"/>
      <c r="C329" s="39"/>
      <c r="D329" s="39"/>
      <c r="E329" s="39"/>
    </row>
    <row r="330" spans="1:5" ht="15.75" x14ac:dyDescent="0.25">
      <c r="A330" s="39"/>
      <c r="B330" s="39"/>
      <c r="C330" s="39"/>
      <c r="D330" s="39"/>
      <c r="E330" s="39"/>
    </row>
    <row r="331" spans="1:5" ht="15.75" x14ac:dyDescent="0.25">
      <c r="A331" s="39"/>
      <c r="B331" s="39"/>
      <c r="C331" s="39"/>
      <c r="D331" s="39"/>
      <c r="E331" s="39"/>
    </row>
    <row r="332" spans="1:5" ht="15.75" x14ac:dyDescent="0.25">
      <c r="A332" s="39"/>
      <c r="B332" s="39"/>
      <c r="C332" s="39"/>
      <c r="D332" s="39"/>
      <c r="E332" s="39"/>
    </row>
    <row r="333" spans="1:5" ht="15.75" x14ac:dyDescent="0.25">
      <c r="A333" s="39"/>
      <c r="B333" s="39"/>
      <c r="C333" s="39"/>
      <c r="D333" s="39"/>
      <c r="E333" s="39"/>
    </row>
    <row r="334" spans="1:5" ht="15.75" x14ac:dyDescent="0.25">
      <c r="A334" s="39"/>
      <c r="B334" s="39"/>
      <c r="C334" s="39"/>
      <c r="D334" s="39"/>
      <c r="E334" s="39"/>
    </row>
    <row r="335" spans="1:5" ht="15.75" x14ac:dyDescent="0.25">
      <c r="A335" s="39"/>
      <c r="B335" s="39"/>
      <c r="C335" s="39"/>
      <c r="D335" s="39"/>
      <c r="E335" s="39"/>
    </row>
    <row r="336" spans="1:5" ht="15.75" x14ac:dyDescent="0.25">
      <c r="A336" s="39"/>
      <c r="B336" s="39"/>
      <c r="C336" s="39"/>
      <c r="D336" s="39"/>
      <c r="E336" s="39"/>
    </row>
    <row r="337" spans="1:5" ht="15.75" x14ac:dyDescent="0.25">
      <c r="A337" s="39"/>
      <c r="B337" s="39"/>
      <c r="C337" s="39"/>
      <c r="D337" s="39"/>
      <c r="E337" s="39"/>
    </row>
    <row r="338" spans="1:5" ht="15.75" x14ac:dyDescent="0.25">
      <c r="A338" s="39"/>
      <c r="B338" s="39"/>
      <c r="C338" s="39"/>
      <c r="D338" s="39"/>
      <c r="E338" s="39"/>
    </row>
    <row r="339" spans="1:5" ht="15.75" x14ac:dyDescent="0.25">
      <c r="A339" s="39"/>
      <c r="B339" s="39"/>
      <c r="C339" s="39"/>
      <c r="D339" s="39"/>
      <c r="E339" s="39"/>
    </row>
    <row r="340" spans="1:5" ht="15.75" x14ac:dyDescent="0.25">
      <c r="A340" s="39"/>
      <c r="B340" s="39"/>
      <c r="C340" s="39"/>
      <c r="D340" s="39"/>
      <c r="E340" s="39"/>
    </row>
    <row r="341" spans="1:5" ht="15.75" x14ac:dyDescent="0.25">
      <c r="A341" s="39"/>
      <c r="B341" s="39"/>
      <c r="C341" s="39"/>
      <c r="D341" s="39"/>
      <c r="E341" s="39"/>
    </row>
    <row r="342" spans="1:5" ht="15.75" x14ac:dyDescent="0.25">
      <c r="A342" s="39"/>
      <c r="B342" s="39"/>
      <c r="C342" s="39"/>
      <c r="D342" s="39"/>
      <c r="E342" s="39"/>
    </row>
    <row r="343" spans="1:5" ht="15.75" x14ac:dyDescent="0.25">
      <c r="A343" s="39"/>
      <c r="B343" s="39"/>
      <c r="C343" s="39"/>
      <c r="D343" s="39"/>
      <c r="E343" s="39"/>
    </row>
    <row r="344" spans="1:5" ht="15.75" x14ac:dyDescent="0.25">
      <c r="A344" s="39"/>
      <c r="B344" s="39"/>
      <c r="C344" s="39"/>
      <c r="D344" s="39"/>
      <c r="E344" s="39"/>
    </row>
    <row r="345" spans="1:5" ht="15.75" x14ac:dyDescent="0.25">
      <c r="A345" s="39"/>
      <c r="B345" s="39"/>
      <c r="C345" s="39"/>
      <c r="D345" s="39"/>
      <c r="E345" s="39"/>
    </row>
    <row r="346" spans="1:5" ht="15.75" x14ac:dyDescent="0.25">
      <c r="A346" s="39"/>
      <c r="B346" s="39"/>
      <c r="C346" s="39"/>
      <c r="D346" s="39"/>
      <c r="E346" s="39"/>
    </row>
    <row r="347" spans="1:5" ht="15.75" x14ac:dyDescent="0.25">
      <c r="A347" s="39"/>
      <c r="B347" s="39"/>
      <c r="C347" s="39"/>
      <c r="D347" s="39"/>
      <c r="E347" s="39"/>
    </row>
    <row r="348" spans="1:5" ht="15.75" x14ac:dyDescent="0.25">
      <c r="A348" s="39"/>
      <c r="B348" s="39"/>
      <c r="C348" s="39"/>
      <c r="D348" s="39"/>
      <c r="E348" s="39"/>
    </row>
    <row r="349" spans="1:5" ht="15.75" x14ac:dyDescent="0.25">
      <c r="A349" s="39"/>
      <c r="B349" s="39"/>
      <c r="C349" s="39"/>
      <c r="D349" s="39"/>
      <c r="E349" s="39"/>
    </row>
    <row r="350" spans="1:5" ht="15.75" x14ac:dyDescent="0.25">
      <c r="A350" s="39"/>
      <c r="B350" s="39"/>
      <c r="C350" s="39"/>
      <c r="D350" s="39"/>
      <c r="E350" s="39"/>
    </row>
    <row r="351" spans="1:5" ht="15.75" x14ac:dyDescent="0.25">
      <c r="A351" s="39"/>
      <c r="B351" s="39"/>
      <c r="C351" s="39"/>
      <c r="D351" s="39"/>
      <c r="E351" s="39"/>
    </row>
    <row r="352" spans="1:5" ht="15.75" x14ac:dyDescent="0.25">
      <c r="A352" s="39"/>
      <c r="B352" s="39"/>
      <c r="C352" s="39"/>
      <c r="D352" s="39"/>
      <c r="E352" s="39"/>
    </row>
    <row r="353" spans="1:5" ht="15.75" x14ac:dyDescent="0.25">
      <c r="A353" s="39"/>
      <c r="B353" s="39"/>
      <c r="C353" s="39"/>
      <c r="D353" s="39"/>
      <c r="E353" s="39"/>
    </row>
    <row r="354" spans="1:5" ht="15.75" x14ac:dyDescent="0.25">
      <c r="A354" s="39"/>
      <c r="B354" s="39"/>
      <c r="C354" s="39"/>
      <c r="D354" s="39"/>
      <c r="E354" s="39"/>
    </row>
    <row r="355" spans="1:5" ht="15.75" x14ac:dyDescent="0.25">
      <c r="A355" s="39"/>
      <c r="B355" s="39"/>
      <c r="C355" s="39"/>
      <c r="D355" s="39"/>
      <c r="E355" s="39"/>
    </row>
    <row r="356" spans="1:5" ht="15.75" x14ac:dyDescent="0.25">
      <c r="A356" s="39"/>
      <c r="B356" s="39"/>
      <c r="C356" s="39"/>
      <c r="D356" s="39"/>
      <c r="E356" s="39"/>
    </row>
    <row r="357" spans="1:5" ht="15.75" x14ac:dyDescent="0.25">
      <c r="A357" s="39"/>
      <c r="B357" s="39"/>
      <c r="C357" s="39"/>
      <c r="D357" s="39"/>
      <c r="E357" s="39"/>
    </row>
    <row r="358" spans="1:5" ht="15.75" x14ac:dyDescent="0.25">
      <c r="A358" s="39"/>
      <c r="B358" s="39"/>
      <c r="C358" s="39"/>
      <c r="D358" s="39"/>
      <c r="E358" s="39"/>
    </row>
    <row r="359" spans="1:5" ht="15.75" x14ac:dyDescent="0.25">
      <c r="A359" s="39"/>
      <c r="B359" s="39"/>
      <c r="C359" s="39"/>
      <c r="D359" s="39"/>
      <c r="E359" s="39"/>
    </row>
    <row r="360" spans="1:5" ht="15.75" x14ac:dyDescent="0.25">
      <c r="A360" s="39"/>
      <c r="B360" s="39"/>
      <c r="C360" s="39"/>
      <c r="D360" s="39"/>
      <c r="E360" s="39"/>
    </row>
    <row r="361" spans="1:5" ht="15.75" x14ac:dyDescent="0.25">
      <c r="A361" s="39"/>
      <c r="B361" s="39"/>
      <c r="C361" s="39"/>
      <c r="D361" s="39"/>
      <c r="E361" s="39"/>
    </row>
    <row r="362" spans="1:5" ht="15.75" x14ac:dyDescent="0.25">
      <c r="A362" s="39"/>
      <c r="B362" s="39"/>
      <c r="C362" s="39"/>
      <c r="D362" s="39"/>
      <c r="E362" s="39"/>
    </row>
    <row r="363" spans="1:5" ht="15.75" x14ac:dyDescent="0.25">
      <c r="A363" s="39"/>
      <c r="B363" s="39"/>
      <c r="C363" s="39"/>
      <c r="D363" s="39"/>
      <c r="E363" s="39"/>
    </row>
    <row r="364" spans="1:5" ht="15.75" x14ac:dyDescent="0.25">
      <c r="A364" s="39"/>
      <c r="B364" s="39"/>
      <c r="C364" s="39"/>
      <c r="D364" s="39"/>
      <c r="E364" s="39"/>
    </row>
    <row r="365" spans="1:5" ht="15.75" x14ac:dyDescent="0.25">
      <c r="A365" s="39"/>
      <c r="B365" s="39"/>
      <c r="C365" s="39"/>
      <c r="D365" s="39"/>
      <c r="E365" s="39"/>
    </row>
    <row r="366" spans="1:5" ht="15.75" x14ac:dyDescent="0.25">
      <c r="A366" s="39"/>
      <c r="B366" s="39"/>
      <c r="C366" s="39"/>
      <c r="D366" s="39"/>
      <c r="E366" s="39"/>
    </row>
    <row r="367" spans="1:5" ht="15.75" x14ac:dyDescent="0.25">
      <c r="A367" s="39"/>
      <c r="B367" s="39"/>
      <c r="C367" s="39"/>
      <c r="D367" s="39"/>
      <c r="E367" s="39"/>
    </row>
    <row r="368" spans="1:5" ht="15.75" x14ac:dyDescent="0.25">
      <c r="A368" s="39"/>
      <c r="B368" s="39"/>
      <c r="C368" s="39"/>
      <c r="D368" s="39"/>
      <c r="E368" s="39"/>
    </row>
    <row r="369" spans="1:5" ht="15.75" x14ac:dyDescent="0.25">
      <c r="A369" s="39"/>
      <c r="B369" s="39"/>
      <c r="C369" s="39"/>
      <c r="D369" s="39"/>
      <c r="E369" s="39"/>
    </row>
    <row r="370" spans="1:5" ht="15.75" x14ac:dyDescent="0.25">
      <c r="A370" s="39"/>
      <c r="B370" s="39"/>
      <c r="C370" s="39"/>
      <c r="D370" s="39"/>
      <c r="E370" s="39"/>
    </row>
    <row r="371" spans="1:5" ht="15.75" x14ac:dyDescent="0.25">
      <c r="A371" s="39"/>
      <c r="B371" s="39"/>
      <c r="C371" s="39"/>
      <c r="D371" s="39"/>
      <c r="E371" s="39"/>
    </row>
    <row r="372" spans="1:5" ht="15.75" x14ac:dyDescent="0.25">
      <c r="A372" s="39"/>
      <c r="B372" s="39"/>
      <c r="C372" s="39"/>
      <c r="D372" s="39"/>
      <c r="E372" s="39"/>
    </row>
    <row r="373" spans="1:5" ht="15.75" x14ac:dyDescent="0.25">
      <c r="A373" s="39"/>
      <c r="B373" s="39"/>
      <c r="C373" s="39"/>
      <c r="D373" s="39"/>
      <c r="E373" s="39"/>
    </row>
    <row r="374" spans="1:5" ht="15.75" x14ac:dyDescent="0.25">
      <c r="A374" s="39"/>
      <c r="B374" s="39"/>
      <c r="C374" s="39"/>
      <c r="D374" s="39"/>
      <c r="E374" s="39"/>
    </row>
    <row r="375" spans="1:5" ht="15.75" x14ac:dyDescent="0.25">
      <c r="A375" s="39"/>
      <c r="B375" s="39"/>
      <c r="C375" s="39"/>
      <c r="D375" s="39"/>
      <c r="E375" s="39"/>
    </row>
    <row r="376" spans="1:5" ht="15.75" x14ac:dyDescent="0.25">
      <c r="A376" s="39"/>
      <c r="B376" s="39"/>
      <c r="C376" s="39"/>
      <c r="D376" s="39"/>
      <c r="E376" s="39"/>
    </row>
    <row r="377" spans="1:5" ht="15.75" x14ac:dyDescent="0.25">
      <c r="A377" s="39"/>
      <c r="B377" s="39"/>
      <c r="C377" s="39"/>
      <c r="D377" s="39"/>
      <c r="E377" s="39"/>
    </row>
    <row r="378" spans="1:5" ht="15.75" x14ac:dyDescent="0.25">
      <c r="A378" s="39"/>
      <c r="B378" s="39"/>
      <c r="C378" s="39"/>
      <c r="D378" s="39"/>
      <c r="E378" s="39"/>
    </row>
    <row r="379" spans="1:5" ht="15.75" x14ac:dyDescent="0.25">
      <c r="A379" s="39"/>
      <c r="B379" s="39"/>
      <c r="C379" s="39"/>
      <c r="D379" s="39"/>
      <c r="E379" s="39"/>
    </row>
    <row r="380" spans="1:5" ht="15.75" x14ac:dyDescent="0.25">
      <c r="A380" s="39"/>
      <c r="B380" s="39"/>
      <c r="C380" s="39"/>
      <c r="D380" s="39"/>
      <c r="E380" s="39"/>
    </row>
    <row r="381" spans="1:5" ht="15.75" x14ac:dyDescent="0.25">
      <c r="A381" s="39"/>
      <c r="B381" s="39"/>
      <c r="C381" s="39"/>
      <c r="D381" s="39"/>
      <c r="E381" s="39"/>
    </row>
    <row r="382" spans="1:5" ht="15.75" x14ac:dyDescent="0.25">
      <c r="A382" s="39"/>
      <c r="B382" s="39"/>
      <c r="C382" s="39"/>
      <c r="D382" s="39"/>
      <c r="E382" s="39"/>
    </row>
    <row r="383" spans="1:5" ht="15.75" x14ac:dyDescent="0.25">
      <c r="A383" s="39"/>
      <c r="B383" s="39"/>
      <c r="C383" s="39"/>
      <c r="D383" s="39"/>
      <c r="E383" s="39"/>
    </row>
    <row r="384" spans="1:5" ht="15.75" x14ac:dyDescent="0.25">
      <c r="A384" s="39"/>
      <c r="B384" s="39"/>
      <c r="C384" s="39"/>
      <c r="D384" s="39"/>
      <c r="E384" s="39"/>
    </row>
    <row r="385" spans="1:5" ht="15.75" x14ac:dyDescent="0.25">
      <c r="A385" s="39"/>
      <c r="B385" s="39"/>
      <c r="C385" s="39"/>
      <c r="D385" s="39"/>
      <c r="E385" s="39"/>
    </row>
    <row r="386" spans="1:5" ht="15.75" x14ac:dyDescent="0.25">
      <c r="A386" s="39"/>
      <c r="B386" s="39"/>
      <c r="C386" s="39"/>
      <c r="D386" s="39"/>
      <c r="E386" s="39"/>
    </row>
    <row r="387" spans="1:5" ht="15.75" x14ac:dyDescent="0.25">
      <c r="A387" s="39"/>
      <c r="B387" s="39"/>
      <c r="C387" s="39"/>
      <c r="D387" s="39"/>
      <c r="E387" s="39"/>
    </row>
    <row r="388" spans="1:5" ht="15.75" x14ac:dyDescent="0.25">
      <c r="A388" s="39"/>
      <c r="B388" s="39"/>
      <c r="C388" s="39"/>
      <c r="D388" s="39"/>
      <c r="E388" s="39"/>
    </row>
    <row r="389" spans="1:5" ht="15.75" x14ac:dyDescent="0.25">
      <c r="A389" s="39"/>
      <c r="B389" s="39"/>
      <c r="C389" s="39"/>
      <c r="D389" s="39"/>
      <c r="E389" s="39"/>
    </row>
    <row r="390" spans="1:5" ht="15.75" x14ac:dyDescent="0.25">
      <c r="A390" s="39"/>
      <c r="B390" s="39"/>
      <c r="C390" s="39"/>
      <c r="D390" s="39"/>
      <c r="E390" s="39"/>
    </row>
    <row r="391" spans="1:5" ht="15.75" x14ac:dyDescent="0.25">
      <c r="A391" s="39"/>
      <c r="B391" s="39"/>
      <c r="C391" s="39"/>
      <c r="D391" s="39"/>
      <c r="E391" s="39"/>
    </row>
    <row r="392" spans="1:5" ht="15.75" x14ac:dyDescent="0.25">
      <c r="A392" s="39"/>
      <c r="B392" s="39"/>
      <c r="C392" s="39"/>
      <c r="D392" s="39"/>
      <c r="E392" s="39"/>
    </row>
    <row r="393" spans="1:5" ht="15.75" x14ac:dyDescent="0.25">
      <c r="A393" s="39"/>
      <c r="B393" s="39"/>
      <c r="C393" s="39"/>
      <c r="D393" s="39"/>
      <c r="E393" s="39"/>
    </row>
    <row r="394" spans="1:5" ht="15.75" x14ac:dyDescent="0.25">
      <c r="A394" s="39"/>
      <c r="B394" s="39"/>
      <c r="C394" s="39"/>
      <c r="D394" s="39"/>
      <c r="E394" s="39"/>
    </row>
    <row r="395" spans="1:5" ht="15.75" x14ac:dyDescent="0.25">
      <c r="A395" s="39"/>
      <c r="B395" s="39"/>
      <c r="C395" s="39"/>
      <c r="D395" s="39"/>
      <c r="E395" s="39"/>
    </row>
    <row r="396" spans="1:5" ht="15.75" x14ac:dyDescent="0.25">
      <c r="A396" s="39"/>
      <c r="B396" s="39"/>
      <c r="C396" s="39"/>
      <c r="D396" s="39"/>
      <c r="E396" s="39"/>
    </row>
    <row r="397" spans="1:5" ht="15.75" x14ac:dyDescent="0.25">
      <c r="A397" s="39"/>
      <c r="B397" s="39"/>
      <c r="C397" s="39"/>
      <c r="D397" s="39"/>
      <c r="E397" s="39"/>
    </row>
    <row r="398" spans="1:5" ht="15.75" x14ac:dyDescent="0.25">
      <c r="A398" s="39"/>
      <c r="B398" s="39"/>
      <c r="C398" s="39"/>
      <c r="D398" s="39"/>
      <c r="E398" s="39"/>
    </row>
    <row r="399" spans="1:5" ht="15.75" x14ac:dyDescent="0.25">
      <c r="A399" s="39"/>
      <c r="B399" s="39"/>
      <c r="C399" s="39"/>
      <c r="D399" s="39"/>
      <c r="E399" s="39"/>
    </row>
    <row r="400" spans="1:5" ht="15.75" x14ac:dyDescent="0.25">
      <c r="A400" s="39"/>
      <c r="B400" s="39"/>
      <c r="C400" s="39"/>
      <c r="D400" s="39"/>
      <c r="E400" s="39"/>
    </row>
    <row r="401" spans="1:5" ht="15.75" x14ac:dyDescent="0.25">
      <c r="A401" s="39"/>
      <c r="B401" s="39"/>
      <c r="C401" s="39"/>
      <c r="D401" s="39"/>
      <c r="E401" s="39"/>
    </row>
    <row r="402" spans="1:5" ht="15.75" x14ac:dyDescent="0.25">
      <c r="A402" s="39"/>
      <c r="B402" s="39"/>
      <c r="C402" s="39"/>
      <c r="D402" s="39"/>
      <c r="E402" s="39"/>
    </row>
    <row r="403" spans="1:5" ht="15.75" x14ac:dyDescent="0.25">
      <c r="A403" s="39"/>
      <c r="B403" s="39"/>
      <c r="C403" s="39"/>
      <c r="D403" s="39"/>
      <c r="E403" s="39"/>
    </row>
    <row r="404" spans="1:5" ht="15.75" x14ac:dyDescent="0.25">
      <c r="A404" s="39"/>
      <c r="B404" s="39"/>
      <c r="C404" s="39"/>
      <c r="D404" s="39"/>
      <c r="E404" s="39"/>
    </row>
    <row r="405" spans="1:5" ht="15.75" x14ac:dyDescent="0.25">
      <c r="A405" s="39"/>
      <c r="B405" s="39"/>
      <c r="C405" s="39"/>
      <c r="D405" s="39"/>
      <c r="E405" s="39"/>
    </row>
    <row r="406" spans="1:5" ht="15.75" x14ac:dyDescent="0.25">
      <c r="A406" s="39"/>
      <c r="B406" s="39"/>
      <c r="C406" s="39"/>
      <c r="D406" s="39"/>
      <c r="E406" s="39"/>
    </row>
    <row r="407" spans="1:5" ht="15.75" x14ac:dyDescent="0.25">
      <c r="A407" s="39"/>
      <c r="B407" s="39"/>
      <c r="C407" s="39"/>
      <c r="D407" s="39"/>
      <c r="E407" s="39"/>
    </row>
    <row r="408" spans="1:5" ht="15.75" x14ac:dyDescent="0.25">
      <c r="A408" s="39"/>
      <c r="B408" s="39"/>
      <c r="C408" s="39"/>
      <c r="D408" s="39"/>
      <c r="E408" s="39"/>
    </row>
    <row r="409" spans="1:5" ht="15.75" x14ac:dyDescent="0.25">
      <c r="A409" s="39"/>
      <c r="B409" s="39"/>
      <c r="C409" s="39"/>
      <c r="D409" s="39"/>
      <c r="E409" s="39"/>
    </row>
    <row r="410" spans="1:5" ht="15.75" x14ac:dyDescent="0.25">
      <c r="A410" s="39"/>
      <c r="B410" s="39"/>
      <c r="C410" s="39"/>
      <c r="D410" s="39"/>
      <c r="E410" s="39"/>
    </row>
    <row r="411" spans="1:5" ht="15.75" x14ac:dyDescent="0.25">
      <c r="A411" s="39"/>
      <c r="B411" s="39"/>
      <c r="C411" s="39"/>
      <c r="D411" s="39"/>
      <c r="E411" s="39"/>
    </row>
    <row r="412" spans="1:5" ht="15.75" x14ac:dyDescent="0.25">
      <c r="A412" s="39"/>
      <c r="B412" s="39"/>
      <c r="C412" s="39"/>
      <c r="D412" s="39"/>
      <c r="E412" s="39"/>
    </row>
    <row r="413" spans="1:5" ht="15.75" x14ac:dyDescent="0.25">
      <c r="A413" s="39"/>
      <c r="B413" s="39"/>
      <c r="C413" s="39"/>
      <c r="D413" s="39"/>
      <c r="E413" s="39"/>
    </row>
    <row r="414" spans="1:5" ht="15.75" x14ac:dyDescent="0.25">
      <c r="A414" s="39"/>
      <c r="B414" s="39"/>
      <c r="C414" s="39"/>
      <c r="D414" s="39"/>
      <c r="E414" s="39"/>
    </row>
    <row r="415" spans="1:5" ht="15.75" x14ac:dyDescent="0.25">
      <c r="A415" s="39"/>
      <c r="B415" s="39"/>
      <c r="C415" s="39"/>
      <c r="D415" s="39"/>
      <c r="E415" s="39"/>
    </row>
    <row r="416" spans="1:5" ht="15.75" x14ac:dyDescent="0.25">
      <c r="A416" s="39"/>
      <c r="B416" s="39"/>
      <c r="C416" s="39"/>
      <c r="D416" s="39"/>
      <c r="E416" s="39"/>
    </row>
    <row r="417" spans="1:5" ht="15.75" x14ac:dyDescent="0.25">
      <c r="A417" s="39"/>
      <c r="B417" s="39"/>
      <c r="C417" s="39"/>
      <c r="D417" s="39"/>
      <c r="E417" s="39"/>
    </row>
    <row r="418" spans="1:5" ht="15.75" x14ac:dyDescent="0.25">
      <c r="A418" s="39"/>
      <c r="B418" s="39"/>
      <c r="C418" s="39"/>
      <c r="D418" s="39"/>
      <c r="E418" s="39"/>
    </row>
    <row r="419" spans="1:5" ht="15.75" x14ac:dyDescent="0.25">
      <c r="A419" s="39"/>
      <c r="B419" s="39"/>
      <c r="C419" s="39"/>
      <c r="D419" s="39"/>
      <c r="E419" s="39"/>
    </row>
    <row r="420" spans="1:5" ht="15.75" x14ac:dyDescent="0.25">
      <c r="A420" s="39"/>
      <c r="B420" s="39"/>
      <c r="C420" s="39"/>
      <c r="D420" s="39"/>
      <c r="E420" s="39"/>
    </row>
    <row r="421" spans="1:5" ht="15.75" x14ac:dyDescent="0.25">
      <c r="A421" s="39"/>
      <c r="B421" s="39"/>
      <c r="C421" s="39"/>
      <c r="D421" s="39"/>
      <c r="E421" s="39"/>
    </row>
    <row r="422" spans="1:5" ht="15.75" x14ac:dyDescent="0.25">
      <c r="A422" s="39"/>
      <c r="B422" s="39"/>
      <c r="C422" s="39"/>
      <c r="D422" s="39"/>
      <c r="E422" s="39"/>
    </row>
    <row r="423" spans="1:5" ht="15.75" x14ac:dyDescent="0.25">
      <c r="A423" s="39"/>
      <c r="B423" s="39"/>
      <c r="C423" s="39"/>
      <c r="D423" s="39"/>
      <c r="E423" s="39"/>
    </row>
    <row r="424" spans="1:5" ht="15.75" x14ac:dyDescent="0.25">
      <c r="A424" s="39"/>
      <c r="B424" s="39"/>
      <c r="C424" s="39"/>
      <c r="D424" s="39"/>
      <c r="E424" s="39"/>
    </row>
    <row r="425" spans="1:5" ht="15.75" x14ac:dyDescent="0.25">
      <c r="A425" s="39"/>
      <c r="B425" s="39"/>
      <c r="C425" s="39"/>
      <c r="D425" s="39"/>
      <c r="E425" s="39"/>
    </row>
    <row r="426" spans="1:5" ht="15.75" x14ac:dyDescent="0.25">
      <c r="A426" s="39"/>
      <c r="B426" s="39"/>
      <c r="C426" s="39"/>
      <c r="D426" s="39"/>
      <c r="E426" s="39"/>
    </row>
    <row r="427" spans="1:5" ht="15.75" x14ac:dyDescent="0.25">
      <c r="A427" s="39"/>
      <c r="B427" s="39"/>
      <c r="C427" s="39"/>
      <c r="D427" s="39"/>
      <c r="E427" s="39"/>
    </row>
    <row r="428" spans="1:5" ht="15.75" x14ac:dyDescent="0.25">
      <c r="A428" s="39"/>
      <c r="B428" s="39"/>
      <c r="C428" s="39"/>
      <c r="D428" s="39"/>
      <c r="E428" s="39"/>
    </row>
    <row r="429" spans="1:5" ht="15.75" x14ac:dyDescent="0.25">
      <c r="A429" s="39"/>
      <c r="B429" s="39"/>
      <c r="C429" s="39"/>
      <c r="D429" s="39"/>
      <c r="E429" s="39"/>
    </row>
    <row r="430" spans="1:5" ht="15.75" x14ac:dyDescent="0.25">
      <c r="A430" s="39"/>
      <c r="B430" s="39"/>
      <c r="C430" s="39"/>
      <c r="D430" s="39"/>
      <c r="E430" s="39"/>
    </row>
    <row r="431" spans="1:5" ht="15.75" x14ac:dyDescent="0.25">
      <c r="A431" s="39"/>
      <c r="B431" s="39"/>
      <c r="C431" s="39"/>
      <c r="D431" s="39"/>
      <c r="E431" s="39"/>
    </row>
    <row r="432" spans="1:5" ht="15.75" x14ac:dyDescent="0.25">
      <c r="A432" s="39"/>
      <c r="B432" s="39"/>
      <c r="C432" s="39"/>
      <c r="D432" s="39"/>
      <c r="E432" s="39"/>
    </row>
    <row r="433" spans="1:5" ht="15.75" x14ac:dyDescent="0.25">
      <c r="A433" s="39"/>
      <c r="B433" s="39"/>
      <c r="C433" s="39"/>
      <c r="D433" s="39"/>
      <c r="E433" s="39"/>
    </row>
    <row r="434" spans="1:5" ht="15.75" x14ac:dyDescent="0.25">
      <c r="A434" s="39"/>
      <c r="B434" s="39"/>
      <c r="C434" s="39"/>
      <c r="D434" s="39"/>
      <c r="E434" s="39"/>
    </row>
    <row r="435" spans="1:5" ht="15.75" x14ac:dyDescent="0.25">
      <c r="A435" s="39"/>
      <c r="B435" s="39"/>
      <c r="C435" s="39"/>
      <c r="D435" s="39"/>
      <c r="E435" s="39"/>
    </row>
    <row r="436" spans="1:5" ht="15.75" x14ac:dyDescent="0.25">
      <c r="A436" s="39"/>
      <c r="B436" s="39"/>
      <c r="C436" s="39"/>
      <c r="D436" s="39"/>
      <c r="E436" s="39"/>
    </row>
    <row r="437" spans="1:5" ht="15.75" x14ac:dyDescent="0.25">
      <c r="A437" s="39"/>
      <c r="B437" s="39"/>
      <c r="C437" s="39"/>
      <c r="D437" s="39"/>
      <c r="E437" s="39"/>
    </row>
    <row r="438" spans="1:5" ht="15.75" x14ac:dyDescent="0.25">
      <c r="A438" s="39"/>
      <c r="B438" s="39"/>
      <c r="C438" s="39"/>
      <c r="D438" s="39"/>
      <c r="E438" s="39"/>
    </row>
    <row r="439" spans="1:5" ht="15.75" x14ac:dyDescent="0.25">
      <c r="A439" s="39"/>
      <c r="B439" s="39"/>
      <c r="C439" s="39"/>
      <c r="D439" s="39"/>
      <c r="E439" s="39"/>
    </row>
    <row r="440" spans="1:5" ht="15.75" x14ac:dyDescent="0.25">
      <c r="A440" s="39"/>
      <c r="B440" s="39"/>
      <c r="C440" s="39"/>
      <c r="D440" s="39"/>
      <c r="E440" s="39"/>
    </row>
    <row r="441" spans="1:5" ht="15.75" x14ac:dyDescent="0.25">
      <c r="A441" s="39"/>
      <c r="B441" s="39"/>
      <c r="C441" s="39"/>
      <c r="D441" s="39"/>
      <c r="E441" s="39"/>
    </row>
    <row r="442" spans="1:5" ht="15.75" x14ac:dyDescent="0.25">
      <c r="A442" s="39"/>
      <c r="B442" s="39"/>
      <c r="C442" s="39"/>
      <c r="D442" s="39"/>
      <c r="E442" s="39"/>
    </row>
    <row r="443" spans="1:5" ht="15.75" x14ac:dyDescent="0.25">
      <c r="A443" s="39"/>
      <c r="B443" s="39"/>
      <c r="C443" s="39"/>
      <c r="D443" s="39"/>
      <c r="E443" s="39"/>
    </row>
    <row r="444" spans="1:5" ht="15.75" x14ac:dyDescent="0.25">
      <c r="A444" s="39"/>
      <c r="B444" s="39"/>
      <c r="C444" s="39"/>
      <c r="D444" s="39"/>
      <c r="E444" s="39"/>
    </row>
    <row r="445" spans="1:5" ht="15.75" x14ac:dyDescent="0.25">
      <c r="A445" s="39"/>
      <c r="B445" s="39"/>
      <c r="C445" s="39"/>
      <c r="D445" s="39"/>
      <c r="E445" s="39"/>
    </row>
    <row r="446" spans="1:5" ht="15.75" x14ac:dyDescent="0.25">
      <c r="A446" s="39"/>
      <c r="B446" s="39"/>
      <c r="C446" s="39"/>
      <c r="D446" s="39"/>
      <c r="E446" s="39"/>
    </row>
    <row r="447" spans="1:5" ht="15.75" x14ac:dyDescent="0.25">
      <c r="A447" s="39"/>
      <c r="B447" s="39"/>
      <c r="C447" s="39"/>
      <c r="D447" s="39"/>
      <c r="E447" s="39"/>
    </row>
    <row r="448" spans="1:5" ht="15.75" x14ac:dyDescent="0.25">
      <c r="A448" s="39"/>
      <c r="B448" s="39"/>
      <c r="C448" s="39"/>
      <c r="D448" s="39"/>
      <c r="E448" s="39"/>
    </row>
    <row r="449" spans="1:5" ht="15.75" x14ac:dyDescent="0.25">
      <c r="A449" s="39"/>
      <c r="B449" s="39"/>
      <c r="C449" s="39"/>
      <c r="D449" s="39"/>
      <c r="E449" s="39"/>
    </row>
    <row r="450" spans="1:5" ht="15.75" x14ac:dyDescent="0.25">
      <c r="A450" s="39"/>
      <c r="B450" s="39"/>
      <c r="C450" s="39"/>
      <c r="D450" s="39"/>
      <c r="E450" s="39"/>
    </row>
    <row r="451" spans="1:5" ht="15.75" x14ac:dyDescent="0.25">
      <c r="A451" s="39"/>
      <c r="B451" s="39"/>
      <c r="C451" s="39"/>
      <c r="D451" s="39"/>
      <c r="E451" s="39"/>
    </row>
    <row r="452" spans="1:5" ht="15.75" x14ac:dyDescent="0.25">
      <c r="A452" s="39"/>
      <c r="B452" s="39"/>
      <c r="C452" s="39"/>
      <c r="D452" s="39"/>
      <c r="E452" s="39"/>
    </row>
    <row r="453" spans="1:5" ht="15.75" x14ac:dyDescent="0.25">
      <c r="A453" s="39"/>
      <c r="B453" s="39"/>
      <c r="C453" s="39"/>
      <c r="D453" s="39"/>
      <c r="E453" s="39"/>
    </row>
    <row r="454" spans="1:5" ht="15.75" x14ac:dyDescent="0.25">
      <c r="A454" s="39"/>
      <c r="B454" s="39"/>
      <c r="C454" s="39"/>
      <c r="D454" s="39"/>
      <c r="E454" s="39"/>
    </row>
    <row r="455" spans="1:5" ht="15.75" x14ac:dyDescent="0.25">
      <c r="A455" s="39"/>
      <c r="B455" s="39"/>
      <c r="C455" s="39"/>
      <c r="D455" s="39"/>
      <c r="E455" s="39"/>
    </row>
    <row r="456" spans="1:5" ht="15.75" x14ac:dyDescent="0.25">
      <c r="A456" s="39"/>
      <c r="B456" s="39"/>
      <c r="C456" s="39"/>
      <c r="D456" s="39"/>
      <c r="E456" s="39"/>
    </row>
    <row r="457" spans="1:5" ht="15.75" x14ac:dyDescent="0.25">
      <c r="A457" s="39"/>
      <c r="B457" s="39"/>
      <c r="C457" s="39"/>
      <c r="D457" s="39"/>
      <c r="E457" s="39"/>
    </row>
    <row r="458" spans="1:5" ht="15.75" x14ac:dyDescent="0.25">
      <c r="A458" s="39"/>
      <c r="B458" s="39"/>
      <c r="C458" s="39"/>
      <c r="D458" s="39"/>
      <c r="E458" s="39"/>
    </row>
    <row r="459" spans="1:5" ht="15.75" x14ac:dyDescent="0.25">
      <c r="A459" s="39"/>
      <c r="B459" s="39"/>
      <c r="C459" s="39"/>
      <c r="D459" s="39"/>
      <c r="E459" s="39"/>
    </row>
    <row r="460" spans="1:5" ht="15.75" x14ac:dyDescent="0.25">
      <c r="A460" s="39"/>
      <c r="B460" s="39"/>
      <c r="C460" s="39"/>
      <c r="D460" s="39"/>
      <c r="E460" s="39"/>
    </row>
    <row r="461" spans="1:5" ht="15.75" x14ac:dyDescent="0.25">
      <c r="A461" s="39"/>
      <c r="B461" s="39"/>
      <c r="C461" s="39"/>
      <c r="D461" s="39"/>
      <c r="E461" s="39"/>
    </row>
    <row r="462" spans="1:5" ht="15.75" x14ac:dyDescent="0.25">
      <c r="A462" s="39"/>
      <c r="B462" s="39"/>
      <c r="C462" s="39"/>
      <c r="D462" s="39"/>
      <c r="E462" s="39"/>
    </row>
    <row r="463" spans="1:5" ht="15.75" x14ac:dyDescent="0.25">
      <c r="A463" s="39"/>
      <c r="B463" s="39"/>
      <c r="C463" s="39"/>
      <c r="D463" s="39"/>
      <c r="E463" s="39"/>
    </row>
    <row r="464" spans="1:5" ht="15.75" x14ac:dyDescent="0.25">
      <c r="A464" s="39"/>
      <c r="B464" s="39"/>
      <c r="C464" s="39"/>
      <c r="D464" s="39"/>
      <c r="E464" s="39"/>
    </row>
    <row r="465" spans="1:5" ht="15.75" x14ac:dyDescent="0.25">
      <c r="A465" s="39"/>
      <c r="B465" s="39"/>
      <c r="C465" s="39"/>
      <c r="D465" s="39"/>
      <c r="E465" s="39"/>
    </row>
    <row r="466" spans="1:5" ht="15.75" x14ac:dyDescent="0.25">
      <c r="A466" s="39"/>
      <c r="B466" s="39"/>
      <c r="C466" s="39"/>
      <c r="D466" s="39"/>
      <c r="E466" s="39"/>
    </row>
    <row r="467" spans="1:5" ht="15.75" x14ac:dyDescent="0.25">
      <c r="A467" s="39"/>
      <c r="B467" s="39"/>
      <c r="C467" s="39"/>
      <c r="D467" s="39"/>
      <c r="E467" s="39"/>
    </row>
    <row r="468" spans="1:5" ht="15.75" x14ac:dyDescent="0.25">
      <c r="A468" s="39"/>
      <c r="B468" s="39"/>
      <c r="C468" s="39"/>
      <c r="D468" s="39"/>
      <c r="E468" s="39"/>
    </row>
    <row r="469" spans="1:5" ht="15.75" x14ac:dyDescent="0.25">
      <c r="A469" s="39"/>
      <c r="B469" s="39"/>
      <c r="C469" s="39"/>
      <c r="D469" s="39"/>
      <c r="E469" s="39"/>
    </row>
    <row r="470" spans="1:5" ht="15.75" x14ac:dyDescent="0.25">
      <c r="A470" s="39"/>
      <c r="B470" s="39"/>
      <c r="C470" s="39"/>
      <c r="D470" s="39"/>
      <c r="E470" s="39"/>
    </row>
    <row r="471" spans="1:5" ht="15.75" x14ac:dyDescent="0.25">
      <c r="A471" s="39"/>
      <c r="B471" s="39"/>
      <c r="C471" s="39"/>
      <c r="D471" s="39"/>
      <c r="E471" s="39"/>
    </row>
    <row r="472" spans="1:5" ht="15.75" x14ac:dyDescent="0.25">
      <c r="A472" s="39"/>
      <c r="B472" s="39"/>
      <c r="C472" s="39"/>
      <c r="D472" s="39"/>
      <c r="E472" s="39"/>
    </row>
    <row r="473" spans="1:5" ht="15.75" x14ac:dyDescent="0.25">
      <c r="A473" s="39"/>
      <c r="B473" s="39"/>
      <c r="C473" s="39"/>
      <c r="D473" s="39"/>
      <c r="E473" s="39"/>
    </row>
    <row r="474" spans="1:5" ht="15.75" x14ac:dyDescent="0.25">
      <c r="A474" s="39"/>
      <c r="B474" s="39"/>
      <c r="C474" s="39"/>
      <c r="D474" s="39"/>
      <c r="E474" s="39"/>
    </row>
    <row r="475" spans="1:5" ht="15.75" x14ac:dyDescent="0.25">
      <c r="A475" s="39"/>
      <c r="B475" s="39"/>
      <c r="C475" s="39"/>
      <c r="D475" s="39"/>
      <c r="E475" s="39"/>
    </row>
    <row r="476" spans="1:5" ht="15.75" x14ac:dyDescent="0.25">
      <c r="A476" s="39"/>
      <c r="B476" s="39"/>
      <c r="C476" s="39"/>
      <c r="D476" s="39"/>
      <c r="E476" s="39"/>
    </row>
    <row r="477" spans="1:5" ht="15.75" x14ac:dyDescent="0.25">
      <c r="A477" s="39"/>
      <c r="B477" s="39"/>
      <c r="C477" s="39"/>
      <c r="D477" s="39"/>
      <c r="E477" s="39"/>
    </row>
    <row r="478" spans="1:5" ht="15.75" x14ac:dyDescent="0.25">
      <c r="A478" s="39"/>
      <c r="B478" s="39"/>
      <c r="C478" s="39"/>
      <c r="D478" s="39"/>
      <c r="E478" s="39"/>
    </row>
    <row r="479" spans="1:5" ht="15.75" x14ac:dyDescent="0.25">
      <c r="A479" s="39"/>
      <c r="B479" s="39"/>
      <c r="C479" s="39"/>
      <c r="D479" s="39"/>
      <c r="E479" s="39"/>
    </row>
    <row r="480" spans="1:5" ht="15.75" x14ac:dyDescent="0.25">
      <c r="A480" s="39"/>
      <c r="B480" s="39"/>
      <c r="C480" s="39"/>
      <c r="D480" s="39"/>
      <c r="E480" s="39"/>
    </row>
    <row r="481" spans="1:5" ht="15.75" x14ac:dyDescent="0.25">
      <c r="A481" s="39"/>
      <c r="B481" s="39"/>
      <c r="C481" s="39"/>
      <c r="D481" s="39"/>
      <c r="E481" s="39"/>
    </row>
    <row r="482" spans="1:5" ht="15.75" x14ac:dyDescent="0.25">
      <c r="A482" s="39"/>
      <c r="B482" s="39"/>
      <c r="C482" s="39"/>
      <c r="D482" s="39"/>
      <c r="E482" s="39"/>
    </row>
    <row r="483" spans="1:5" ht="15.75" x14ac:dyDescent="0.25">
      <c r="A483" s="39"/>
      <c r="B483" s="39"/>
      <c r="C483" s="39"/>
      <c r="D483" s="39"/>
      <c r="E483" s="39"/>
    </row>
    <row r="484" spans="1:5" ht="15.75" x14ac:dyDescent="0.25">
      <c r="A484" s="39"/>
      <c r="B484" s="39"/>
      <c r="C484" s="39"/>
      <c r="D484" s="39"/>
      <c r="E484" s="39"/>
    </row>
    <row r="485" spans="1:5" ht="15.75" x14ac:dyDescent="0.25">
      <c r="A485" s="39"/>
      <c r="B485" s="39"/>
      <c r="C485" s="39"/>
      <c r="D485" s="39"/>
      <c r="E485" s="39"/>
    </row>
    <row r="486" spans="1:5" ht="15.75" x14ac:dyDescent="0.25">
      <c r="A486" s="39"/>
      <c r="B486" s="39"/>
      <c r="C486" s="39"/>
      <c r="D486" s="39"/>
      <c r="E486" s="39"/>
    </row>
    <row r="487" spans="1:5" ht="15.75" x14ac:dyDescent="0.25">
      <c r="A487" s="39"/>
      <c r="B487" s="39"/>
      <c r="C487" s="39"/>
      <c r="D487" s="39"/>
      <c r="E487" s="39"/>
    </row>
    <row r="488" spans="1:5" ht="15.75" x14ac:dyDescent="0.25">
      <c r="A488" s="39"/>
      <c r="B488" s="39"/>
      <c r="C488" s="39"/>
      <c r="D488" s="39"/>
      <c r="E488" s="39"/>
    </row>
    <row r="489" spans="1:5" ht="15.75" x14ac:dyDescent="0.25">
      <c r="A489" s="39"/>
      <c r="B489" s="39"/>
      <c r="C489" s="39"/>
      <c r="D489" s="39"/>
      <c r="E489" s="39"/>
    </row>
    <row r="490" spans="1:5" ht="15.75" x14ac:dyDescent="0.25">
      <c r="A490" s="39"/>
      <c r="B490" s="39"/>
      <c r="C490" s="39"/>
      <c r="D490" s="39"/>
      <c r="E490" s="39"/>
    </row>
    <row r="491" spans="1:5" ht="15.75" x14ac:dyDescent="0.25">
      <c r="A491" s="39"/>
      <c r="B491" s="39"/>
      <c r="C491" s="39"/>
      <c r="D491" s="39"/>
      <c r="E491" s="39"/>
    </row>
    <row r="492" spans="1:5" ht="15.75" x14ac:dyDescent="0.25">
      <c r="A492" s="39"/>
      <c r="B492" s="39"/>
      <c r="C492" s="39"/>
      <c r="D492" s="39"/>
      <c r="E492" s="39"/>
    </row>
    <row r="493" spans="1:5" ht="15.75" x14ac:dyDescent="0.25">
      <c r="A493" s="39"/>
      <c r="B493" s="39"/>
      <c r="C493" s="39"/>
      <c r="D493" s="39"/>
      <c r="E493" s="39"/>
    </row>
    <row r="494" spans="1:5" ht="15.75" x14ac:dyDescent="0.25">
      <c r="A494" s="39"/>
      <c r="B494" s="39"/>
      <c r="C494" s="39"/>
      <c r="D494" s="39"/>
      <c r="E494" s="39"/>
    </row>
    <row r="495" spans="1:5" ht="15.75" x14ac:dyDescent="0.25">
      <c r="A495" s="39"/>
      <c r="B495" s="39"/>
      <c r="C495" s="39"/>
      <c r="D495" s="39"/>
      <c r="E495" s="39"/>
    </row>
    <row r="496" spans="1:5" ht="15.75" x14ac:dyDescent="0.25">
      <c r="A496" s="39"/>
      <c r="B496" s="39"/>
      <c r="C496" s="39"/>
      <c r="D496" s="39"/>
      <c r="E496" s="39"/>
    </row>
    <row r="497" spans="1:5" ht="15.75" x14ac:dyDescent="0.25">
      <c r="A497" s="39"/>
      <c r="B497" s="39"/>
      <c r="C497" s="39"/>
      <c r="D497" s="39"/>
      <c r="E497" s="39"/>
    </row>
    <row r="498" spans="1:5" ht="15.75" x14ac:dyDescent="0.25">
      <c r="A498" s="39"/>
      <c r="B498" s="39"/>
      <c r="C498" s="39"/>
      <c r="D498" s="39"/>
      <c r="E498" s="39"/>
    </row>
    <row r="499" spans="1:5" ht="15.75" x14ac:dyDescent="0.25">
      <c r="A499" s="39"/>
      <c r="B499" s="39"/>
      <c r="C499" s="39"/>
      <c r="D499" s="39"/>
      <c r="E499" s="39"/>
    </row>
    <row r="500" spans="1:5" ht="15.75" x14ac:dyDescent="0.25">
      <c r="A500" s="39"/>
      <c r="B500" s="39"/>
      <c r="C500" s="39"/>
      <c r="D500" s="39"/>
      <c r="E500" s="39"/>
    </row>
    <row r="501" spans="1:5" ht="15.75" x14ac:dyDescent="0.25">
      <c r="A501" s="39"/>
      <c r="B501" s="39"/>
      <c r="C501" s="39"/>
      <c r="D501" s="39"/>
      <c r="E501" s="39"/>
    </row>
    <row r="502" spans="1:5" ht="15.75" x14ac:dyDescent="0.25">
      <c r="A502" s="39"/>
      <c r="B502" s="39"/>
      <c r="C502" s="39"/>
      <c r="D502" s="39"/>
      <c r="E502" s="39"/>
    </row>
    <row r="503" spans="1:5" ht="15.75" x14ac:dyDescent="0.25">
      <c r="A503" s="39"/>
      <c r="B503" s="39"/>
      <c r="C503" s="39"/>
      <c r="D503" s="39"/>
      <c r="E503" s="39"/>
    </row>
    <row r="504" spans="1:5" ht="15.75" x14ac:dyDescent="0.25">
      <c r="A504" s="39"/>
      <c r="B504" s="39"/>
      <c r="C504" s="39"/>
      <c r="D504" s="39"/>
      <c r="E504" s="39"/>
    </row>
    <row r="505" spans="1:5" ht="15.75" x14ac:dyDescent="0.25">
      <c r="A505" s="39"/>
      <c r="B505" s="39"/>
      <c r="C505" s="39"/>
      <c r="D505" s="39"/>
      <c r="E505" s="39"/>
    </row>
    <row r="506" spans="1:5" ht="15.75" x14ac:dyDescent="0.25">
      <c r="A506" s="39"/>
      <c r="B506" s="39"/>
      <c r="C506" s="39"/>
      <c r="D506" s="39"/>
      <c r="E506" s="39"/>
    </row>
    <row r="507" spans="1:5" ht="15.75" x14ac:dyDescent="0.25">
      <c r="A507" s="39"/>
      <c r="B507" s="39"/>
      <c r="C507" s="39"/>
      <c r="D507" s="39"/>
      <c r="E507" s="39"/>
    </row>
    <row r="508" spans="1:5" ht="15.75" x14ac:dyDescent="0.25">
      <c r="A508" s="39"/>
      <c r="B508" s="39"/>
      <c r="C508" s="39"/>
      <c r="D508" s="39"/>
      <c r="E508" s="39"/>
    </row>
    <row r="509" spans="1:5" ht="15.75" x14ac:dyDescent="0.25">
      <c r="A509" s="39"/>
      <c r="B509" s="39"/>
      <c r="C509" s="39"/>
      <c r="D509" s="39"/>
      <c r="E509" s="39"/>
    </row>
    <row r="510" spans="1:5" ht="15.75" x14ac:dyDescent="0.25">
      <c r="A510" s="39"/>
      <c r="B510" s="39"/>
      <c r="C510" s="39"/>
      <c r="D510" s="39"/>
      <c r="E510" s="39"/>
    </row>
    <row r="511" spans="1:5" ht="15.75" x14ac:dyDescent="0.25">
      <c r="A511" s="39"/>
      <c r="B511" s="39"/>
      <c r="C511" s="39"/>
      <c r="D511" s="39"/>
      <c r="E511" s="39"/>
    </row>
    <row r="512" spans="1:5" ht="15.75" x14ac:dyDescent="0.25">
      <c r="A512" s="39"/>
      <c r="B512" s="39"/>
      <c r="C512" s="39"/>
      <c r="D512" s="39"/>
      <c r="E512" s="39"/>
    </row>
    <row r="513" spans="1:5" ht="15.75" x14ac:dyDescent="0.25">
      <c r="A513" s="39"/>
      <c r="B513" s="39"/>
      <c r="C513" s="39"/>
      <c r="D513" s="39"/>
      <c r="E513" s="39"/>
    </row>
    <row r="514" spans="1:5" ht="15.75" x14ac:dyDescent="0.25">
      <c r="A514" s="39"/>
      <c r="B514" s="39"/>
      <c r="C514" s="39"/>
      <c r="D514" s="39"/>
      <c r="E514" s="39"/>
    </row>
    <row r="515" spans="1:5" ht="15.75" x14ac:dyDescent="0.25">
      <c r="A515" s="39"/>
      <c r="B515" s="39"/>
      <c r="C515" s="39"/>
      <c r="D515" s="39"/>
      <c r="E515" s="39"/>
    </row>
    <row r="516" spans="1:5" ht="15.75" x14ac:dyDescent="0.25">
      <c r="A516" s="39"/>
      <c r="B516" s="39"/>
      <c r="C516" s="39"/>
      <c r="D516" s="39"/>
      <c r="E516" s="39"/>
    </row>
    <row r="517" spans="1:5" ht="15.75" x14ac:dyDescent="0.25">
      <c r="A517" s="39"/>
      <c r="B517" s="39"/>
      <c r="C517" s="39"/>
      <c r="D517" s="39"/>
      <c r="E517" s="39"/>
    </row>
    <row r="518" spans="1:5" ht="15.75" x14ac:dyDescent="0.25">
      <c r="A518" s="39"/>
      <c r="B518" s="39"/>
      <c r="C518" s="39"/>
      <c r="D518" s="39"/>
      <c r="E518" s="39"/>
    </row>
    <row r="519" spans="1:5" ht="15.75" x14ac:dyDescent="0.25">
      <c r="A519" s="39"/>
      <c r="B519" s="39"/>
      <c r="C519" s="39"/>
      <c r="D519" s="39"/>
      <c r="E519" s="39"/>
    </row>
    <row r="520" spans="1:5" ht="15.75" x14ac:dyDescent="0.25">
      <c r="A520" s="39"/>
      <c r="B520" s="39"/>
      <c r="C520" s="39"/>
      <c r="D520" s="39"/>
      <c r="E520" s="39"/>
    </row>
    <row r="521" spans="1:5" ht="15.75" x14ac:dyDescent="0.25">
      <c r="A521" s="39"/>
      <c r="B521" s="39"/>
      <c r="C521" s="39"/>
      <c r="D521" s="39"/>
      <c r="E521" s="39"/>
    </row>
    <row r="522" spans="1:5" ht="15.75" x14ac:dyDescent="0.25">
      <c r="A522" s="39"/>
      <c r="B522" s="39"/>
      <c r="C522" s="39"/>
      <c r="D522" s="39"/>
      <c r="E522" s="39"/>
    </row>
    <row r="523" spans="1:5" ht="15.75" x14ac:dyDescent="0.25">
      <c r="A523" s="39"/>
      <c r="B523" s="39"/>
      <c r="C523" s="39"/>
      <c r="D523" s="39"/>
      <c r="E523" s="39"/>
    </row>
    <row r="524" spans="1:5" ht="15.75" x14ac:dyDescent="0.25">
      <c r="A524" s="39"/>
      <c r="B524" s="39"/>
      <c r="C524" s="39"/>
      <c r="D524" s="39"/>
      <c r="E524" s="39"/>
    </row>
    <row r="525" spans="1:5" ht="15.75" x14ac:dyDescent="0.25">
      <c r="A525" s="39"/>
      <c r="B525" s="39"/>
      <c r="C525" s="39"/>
      <c r="D525" s="39"/>
      <c r="E525" s="39"/>
    </row>
    <row r="526" spans="1:5" ht="15.75" x14ac:dyDescent="0.25">
      <c r="A526" s="39"/>
      <c r="B526" s="39"/>
      <c r="C526" s="39"/>
      <c r="D526" s="39"/>
      <c r="E526" s="39"/>
    </row>
    <row r="527" spans="1:5" ht="15.75" x14ac:dyDescent="0.25">
      <c r="A527" s="39"/>
      <c r="B527" s="39"/>
      <c r="C527" s="39"/>
      <c r="D527" s="39"/>
      <c r="E527" s="39"/>
    </row>
    <row r="528" spans="1:5" ht="15.75" x14ac:dyDescent="0.25">
      <c r="A528" s="39"/>
      <c r="B528" s="39"/>
      <c r="C528" s="39"/>
      <c r="D528" s="39"/>
      <c r="E528" s="39"/>
    </row>
    <row r="529" spans="1:5" ht="15.75" x14ac:dyDescent="0.25">
      <c r="A529" s="39"/>
      <c r="B529" s="39"/>
      <c r="C529" s="39"/>
      <c r="D529" s="39"/>
      <c r="E529" s="39"/>
    </row>
    <row r="530" spans="1:5" ht="15.75" x14ac:dyDescent="0.25">
      <c r="A530" s="39"/>
      <c r="B530" s="39"/>
      <c r="C530" s="39"/>
      <c r="D530" s="39"/>
      <c r="E530" s="39"/>
    </row>
    <row r="531" spans="1:5" ht="15.75" x14ac:dyDescent="0.25">
      <c r="A531" s="39"/>
      <c r="B531" s="39"/>
      <c r="C531" s="39"/>
      <c r="D531" s="39"/>
      <c r="E531" s="39"/>
    </row>
    <row r="532" spans="1:5" ht="15.75" x14ac:dyDescent="0.25">
      <c r="A532" s="39"/>
      <c r="B532" s="39"/>
      <c r="C532" s="39"/>
      <c r="D532" s="39"/>
      <c r="E532" s="39"/>
    </row>
    <row r="533" spans="1:5" ht="15.75" x14ac:dyDescent="0.25">
      <c r="A533" s="39"/>
      <c r="B533" s="39"/>
      <c r="C533" s="39"/>
      <c r="D533" s="39"/>
      <c r="E533" s="39"/>
    </row>
    <row r="534" spans="1:5" ht="15.75" x14ac:dyDescent="0.25">
      <c r="A534" s="39"/>
      <c r="B534" s="39"/>
      <c r="C534" s="39"/>
      <c r="D534" s="39"/>
      <c r="E534" s="39"/>
    </row>
    <row r="535" spans="1:5" ht="15.75" x14ac:dyDescent="0.25">
      <c r="A535" s="39"/>
      <c r="B535" s="39"/>
      <c r="C535" s="39"/>
      <c r="D535" s="39"/>
      <c r="E535" s="39"/>
    </row>
    <row r="536" spans="1:5" ht="15.75" x14ac:dyDescent="0.25">
      <c r="A536" s="39"/>
      <c r="B536" s="39"/>
      <c r="C536" s="39"/>
      <c r="D536" s="39"/>
      <c r="E536" s="39"/>
    </row>
    <row r="537" spans="1:5" ht="15.75" x14ac:dyDescent="0.25">
      <c r="A537" s="39"/>
      <c r="B537" s="39"/>
      <c r="C537" s="39"/>
      <c r="D537" s="39"/>
      <c r="E537" s="39"/>
    </row>
    <row r="538" spans="1:5" ht="15.75" x14ac:dyDescent="0.25">
      <c r="A538" s="39"/>
      <c r="B538" s="39"/>
      <c r="C538" s="39"/>
      <c r="D538" s="39"/>
      <c r="E538" s="39"/>
    </row>
    <row r="539" spans="1:5" ht="15.75" x14ac:dyDescent="0.25">
      <c r="A539" s="39"/>
      <c r="B539" s="39"/>
      <c r="C539" s="39"/>
      <c r="D539" s="39"/>
      <c r="E539" s="39"/>
    </row>
    <row r="540" spans="1:5" ht="15.75" x14ac:dyDescent="0.25">
      <c r="A540" s="39"/>
      <c r="B540" s="39"/>
      <c r="C540" s="39"/>
      <c r="D540" s="39"/>
      <c r="E540" s="39"/>
    </row>
    <row r="541" spans="1:5" ht="15.75" x14ac:dyDescent="0.25">
      <c r="A541" s="39"/>
      <c r="B541" s="39"/>
      <c r="C541" s="39"/>
      <c r="D541" s="39"/>
      <c r="E541" s="39"/>
    </row>
    <row r="542" spans="1:5" ht="15.75" x14ac:dyDescent="0.25">
      <c r="A542" s="39"/>
      <c r="B542" s="39"/>
      <c r="C542" s="39"/>
      <c r="D542" s="39"/>
      <c r="E542" s="39"/>
    </row>
    <row r="543" spans="1:5" ht="15.75" x14ac:dyDescent="0.25">
      <c r="A543" s="39"/>
      <c r="B543" s="39"/>
      <c r="C543" s="39"/>
      <c r="D543" s="39"/>
      <c r="E543" s="39"/>
    </row>
    <row r="544" spans="1:5" ht="15.75" x14ac:dyDescent="0.25">
      <c r="A544" s="39"/>
      <c r="B544" s="39"/>
      <c r="C544" s="39"/>
      <c r="D544" s="39"/>
      <c r="E544" s="39"/>
    </row>
    <row r="545" spans="1:5" ht="15.75" x14ac:dyDescent="0.25">
      <c r="A545" s="39"/>
      <c r="B545" s="39"/>
      <c r="C545" s="39"/>
      <c r="D545" s="39"/>
      <c r="E545" s="39"/>
    </row>
    <row r="546" spans="1:5" ht="15.75" x14ac:dyDescent="0.25">
      <c r="A546" s="39"/>
      <c r="B546" s="39"/>
      <c r="C546" s="39"/>
      <c r="D546" s="39"/>
      <c r="E546" s="39"/>
    </row>
    <row r="547" spans="1:5" ht="15.75" x14ac:dyDescent="0.25">
      <c r="A547" s="39"/>
      <c r="B547" s="39"/>
      <c r="C547" s="39"/>
      <c r="D547" s="39"/>
      <c r="E547" s="39"/>
    </row>
    <row r="548" spans="1:5" ht="15.75" x14ac:dyDescent="0.25">
      <c r="A548" s="39"/>
      <c r="B548" s="39"/>
      <c r="C548" s="39"/>
      <c r="D548" s="39"/>
      <c r="E548" s="39"/>
    </row>
    <row r="549" spans="1:5" ht="15.75" x14ac:dyDescent="0.25">
      <c r="A549" s="39"/>
      <c r="B549" s="39"/>
      <c r="C549" s="39"/>
      <c r="D549" s="39"/>
      <c r="E549" s="39"/>
    </row>
    <row r="550" spans="1:5" ht="15.75" x14ac:dyDescent="0.25">
      <c r="A550" s="39"/>
      <c r="B550" s="39"/>
      <c r="C550" s="39"/>
      <c r="D550" s="39"/>
      <c r="E550" s="39"/>
    </row>
    <row r="551" spans="1:5" ht="15.75" x14ac:dyDescent="0.25">
      <c r="A551" s="39"/>
      <c r="B551" s="39"/>
      <c r="C551" s="39"/>
      <c r="D551" s="39"/>
      <c r="E551" s="39"/>
    </row>
    <row r="552" spans="1:5" ht="15.75" x14ac:dyDescent="0.25">
      <c r="A552" s="39"/>
      <c r="B552" s="39"/>
      <c r="C552" s="39"/>
      <c r="D552" s="39"/>
      <c r="E552" s="39"/>
    </row>
    <row r="553" spans="1:5" ht="15.75" x14ac:dyDescent="0.25">
      <c r="A553" s="39"/>
      <c r="B553" s="39"/>
      <c r="C553" s="39"/>
      <c r="D553" s="39"/>
      <c r="E553" s="39"/>
    </row>
    <row r="554" spans="1:5" ht="15.75" x14ac:dyDescent="0.25">
      <c r="A554" s="39"/>
      <c r="B554" s="39"/>
      <c r="C554" s="39"/>
      <c r="D554" s="39"/>
      <c r="E554" s="39"/>
    </row>
    <row r="555" spans="1:5" ht="15.75" x14ac:dyDescent="0.25">
      <c r="A555" s="39"/>
      <c r="B555" s="39"/>
      <c r="C555" s="39"/>
      <c r="D555" s="39"/>
      <c r="E555" s="39"/>
    </row>
    <row r="556" spans="1:5" ht="15.75" x14ac:dyDescent="0.25">
      <c r="A556" s="39"/>
      <c r="B556" s="39"/>
      <c r="C556" s="39"/>
      <c r="D556" s="39"/>
      <c r="E556" s="39"/>
    </row>
    <row r="557" spans="1:5" ht="15.75" x14ac:dyDescent="0.25">
      <c r="A557" s="39"/>
      <c r="B557" s="39"/>
      <c r="C557" s="39"/>
      <c r="D557" s="39"/>
      <c r="E557" s="39"/>
    </row>
    <row r="558" spans="1:5" ht="15.75" x14ac:dyDescent="0.25">
      <c r="A558" s="39"/>
      <c r="B558" s="39"/>
      <c r="C558" s="39"/>
      <c r="D558" s="39"/>
      <c r="E558" s="39"/>
    </row>
    <row r="559" spans="1:5" ht="15.75" x14ac:dyDescent="0.25">
      <c r="A559" s="39"/>
      <c r="B559" s="39"/>
      <c r="C559" s="39"/>
      <c r="D559" s="39"/>
      <c r="E559" s="39"/>
    </row>
    <row r="560" spans="1:5" ht="15.75" x14ac:dyDescent="0.25">
      <c r="A560" s="39"/>
      <c r="B560" s="39"/>
      <c r="C560" s="39"/>
      <c r="D560" s="39"/>
      <c r="E560" s="39"/>
    </row>
    <row r="561" spans="1:5" ht="15.75" x14ac:dyDescent="0.25">
      <c r="A561" s="39"/>
      <c r="B561" s="39"/>
      <c r="C561" s="39"/>
      <c r="D561" s="39"/>
      <c r="E561" s="39"/>
    </row>
    <row r="562" spans="1:5" ht="15.75" x14ac:dyDescent="0.25">
      <c r="A562" s="39"/>
      <c r="B562" s="39"/>
      <c r="C562" s="39"/>
      <c r="D562" s="39"/>
      <c r="E562" s="39"/>
    </row>
    <row r="563" spans="1:5" ht="15.75" x14ac:dyDescent="0.25">
      <c r="A563" s="39"/>
      <c r="B563" s="39"/>
      <c r="C563" s="39"/>
      <c r="D563" s="39"/>
      <c r="E563" s="39"/>
    </row>
    <row r="564" spans="1:5" ht="15.75" x14ac:dyDescent="0.25">
      <c r="A564" s="39"/>
      <c r="B564" s="39"/>
      <c r="C564" s="39"/>
      <c r="D564" s="39"/>
      <c r="E564" s="39"/>
    </row>
    <row r="565" spans="1:5" ht="15.75" x14ac:dyDescent="0.25">
      <c r="A565" s="39"/>
      <c r="B565" s="39"/>
      <c r="C565" s="39"/>
      <c r="D565" s="39"/>
      <c r="E565" s="39"/>
    </row>
    <row r="566" spans="1:5" ht="15.75" x14ac:dyDescent="0.25">
      <c r="A566" s="39"/>
      <c r="B566" s="39"/>
      <c r="C566" s="39"/>
      <c r="D566" s="39"/>
      <c r="E566" s="39"/>
    </row>
    <row r="567" spans="1:5" ht="15.75" x14ac:dyDescent="0.25">
      <c r="A567" s="39"/>
      <c r="B567" s="39"/>
      <c r="C567" s="39"/>
      <c r="D567" s="39"/>
      <c r="E567" s="39"/>
    </row>
    <row r="568" spans="1:5" ht="15.75" x14ac:dyDescent="0.25">
      <c r="A568" s="39"/>
      <c r="B568" s="39"/>
      <c r="C568" s="39"/>
      <c r="D568" s="39"/>
      <c r="E568" s="39"/>
    </row>
    <row r="569" spans="1:5" ht="15.75" x14ac:dyDescent="0.25">
      <c r="A569" s="39"/>
      <c r="B569" s="39"/>
      <c r="C569" s="39"/>
      <c r="D569" s="39"/>
      <c r="E569" s="39"/>
    </row>
    <row r="570" spans="1:5" ht="15.75" x14ac:dyDescent="0.25">
      <c r="A570" s="39"/>
      <c r="B570" s="39"/>
      <c r="C570" s="39"/>
      <c r="D570" s="39"/>
      <c r="E570" s="39"/>
    </row>
    <row r="571" spans="1:5" ht="15.75" x14ac:dyDescent="0.25">
      <c r="A571" s="39"/>
      <c r="B571" s="39"/>
      <c r="C571" s="39"/>
      <c r="D571" s="39"/>
      <c r="E571" s="39"/>
    </row>
    <row r="572" spans="1:5" ht="15.75" x14ac:dyDescent="0.25">
      <c r="A572" s="39"/>
      <c r="B572" s="39"/>
      <c r="C572" s="39"/>
      <c r="D572" s="39"/>
      <c r="E572" s="39"/>
    </row>
    <row r="573" spans="1:5" ht="15.75" x14ac:dyDescent="0.25">
      <c r="A573" s="39"/>
      <c r="B573" s="39"/>
      <c r="C573" s="39"/>
      <c r="D573" s="39"/>
      <c r="E573" s="39"/>
    </row>
    <row r="574" spans="1:5" ht="15.75" x14ac:dyDescent="0.25">
      <c r="A574" s="39"/>
      <c r="B574" s="39"/>
      <c r="C574" s="39"/>
      <c r="D574" s="39"/>
      <c r="E574" s="39"/>
    </row>
    <row r="575" spans="1:5" ht="15.75" x14ac:dyDescent="0.25">
      <c r="A575" s="39"/>
      <c r="B575" s="39"/>
      <c r="C575" s="39"/>
      <c r="D575" s="39"/>
      <c r="E575" s="39"/>
    </row>
    <row r="576" spans="1:5" ht="15.75" x14ac:dyDescent="0.25">
      <c r="A576" s="39"/>
      <c r="B576" s="39"/>
      <c r="C576" s="39"/>
      <c r="D576" s="39"/>
      <c r="E576" s="39"/>
    </row>
    <row r="577" spans="1:5" ht="15.75" x14ac:dyDescent="0.25">
      <c r="A577" s="39"/>
      <c r="B577" s="39"/>
      <c r="C577" s="39"/>
      <c r="D577" s="39"/>
      <c r="E577" s="39"/>
    </row>
    <row r="578" spans="1:5" ht="15.75" x14ac:dyDescent="0.25">
      <c r="A578" s="39"/>
      <c r="B578" s="39"/>
      <c r="C578" s="39"/>
      <c r="D578" s="39"/>
      <c r="E578" s="39"/>
    </row>
    <row r="579" spans="1:5" ht="15.75" x14ac:dyDescent="0.25">
      <c r="A579" s="39"/>
      <c r="B579" s="39"/>
      <c r="C579" s="39"/>
      <c r="D579" s="39"/>
      <c r="E579" s="39"/>
    </row>
    <row r="580" spans="1:5" ht="15.75" x14ac:dyDescent="0.25">
      <c r="A580" s="39"/>
      <c r="B580" s="39"/>
      <c r="C580" s="39"/>
      <c r="D580" s="39"/>
      <c r="E580" s="39"/>
    </row>
    <row r="581" spans="1:5" ht="15.75" x14ac:dyDescent="0.25">
      <c r="A581" s="39"/>
      <c r="B581" s="39"/>
      <c r="C581" s="39"/>
      <c r="D581" s="39"/>
      <c r="E581" s="39"/>
    </row>
    <row r="582" spans="1:5" ht="15.75" x14ac:dyDescent="0.25">
      <c r="A582" s="39"/>
      <c r="B582" s="39"/>
      <c r="C582" s="39"/>
      <c r="D582" s="39"/>
      <c r="E582" s="39"/>
    </row>
    <row r="583" spans="1:5" ht="15.75" x14ac:dyDescent="0.25">
      <c r="A583" s="39"/>
      <c r="B583" s="39"/>
      <c r="C583" s="39"/>
      <c r="D583" s="39"/>
      <c r="E583" s="39"/>
    </row>
    <row r="584" spans="1:5" ht="15.75" x14ac:dyDescent="0.25">
      <c r="A584" s="39"/>
      <c r="B584" s="39"/>
      <c r="C584" s="39"/>
      <c r="D584" s="39"/>
      <c r="E584" s="39"/>
    </row>
    <row r="585" spans="1:5" ht="15.75" x14ac:dyDescent="0.25">
      <c r="A585" s="39"/>
      <c r="B585" s="39"/>
      <c r="C585" s="39"/>
      <c r="D585" s="39"/>
      <c r="E585" s="39"/>
    </row>
    <row r="586" spans="1:5" ht="15.75" x14ac:dyDescent="0.25">
      <c r="A586" s="39"/>
      <c r="B586" s="39"/>
      <c r="C586" s="39"/>
      <c r="D586" s="39"/>
      <c r="E586" s="39"/>
    </row>
    <row r="587" spans="1:5" ht="15.75" x14ac:dyDescent="0.25">
      <c r="A587" s="39"/>
      <c r="B587" s="39"/>
      <c r="C587" s="39"/>
      <c r="D587" s="39"/>
      <c r="E587" s="39"/>
    </row>
  </sheetData>
  <mergeCells count="1">
    <mergeCell ref="A3:D3"/>
  </mergeCells>
  <pageMargins left="0.59055118110236227" right="0.15748031496062992" top="0.6692913385826772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ENCARGOS</vt:lpstr>
      <vt:lpstr>TIR</vt:lpstr>
      <vt:lpstr>Planilha</vt:lpstr>
      <vt:lpstr>Viabilidade Econômica</vt:lpstr>
      <vt:lpstr>Vias</vt:lpstr>
      <vt:lpstr>'Viabilidade Econômica'!Area_de_impressao</vt:lpstr>
      <vt:lpstr>Planilha!Titulos_de_impressao</vt:lpstr>
      <vt:lpstr>Vias!Titulos_de_impressao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Trigonal</dc:creator>
  <cp:lastModifiedBy>Fernanda Flores Almeida de Oliveira</cp:lastModifiedBy>
  <cp:lastPrinted>2022-05-24T14:28:02Z</cp:lastPrinted>
  <dcterms:created xsi:type="dcterms:W3CDTF">2017-12-12T12:35:43Z</dcterms:created>
  <dcterms:modified xsi:type="dcterms:W3CDTF">2022-11-28T13:44:02Z</dcterms:modified>
</cp:coreProperties>
</file>